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f001637\Desktop\新規需要米\"/>
    </mc:Choice>
  </mc:AlternateContent>
  <xr:revisionPtr revIDLastSave="0" documentId="8_{B2FCD86E-3E96-408C-AE97-27C45F052F9B}" xr6:coauthVersionLast="47" xr6:coauthVersionMax="47" xr10:uidLastSave="{00000000-0000-0000-0000-000000000000}"/>
  <bookViews>
    <workbookView xWindow="-120" yWindow="-120" windowWidth="20730" windowHeight="11160" tabRatio="858" activeTab="5" xr2:uid="{00000000-000D-0000-FFFF-FFFF00000000}"/>
  </bookViews>
  <sheets>
    <sheet name="4‐1（飼料用米・米粉） 複数年" sheetId="182" r:id="rId1"/>
    <sheet name="4-4（飼料用米・米粉）単年" sheetId="184" state="hidden" r:id="rId2"/>
    <sheet name="4-5の1" sheetId="169" state="hidden" r:id="rId3"/>
    <sheet name="4-5の2" sheetId="66" r:id="rId4"/>
    <sheet name="3-1" sheetId="115" r:id="rId5"/>
    <sheet name="３－４自家利用計画" sheetId="192" r:id="rId6"/>
    <sheet name="一括入力表" sheetId="191" r:id="rId7"/>
  </sheets>
  <definedNames>
    <definedName name="_xlnm.Print_Area" localSheetId="4">'3-1'!$A$1:$H$46</definedName>
    <definedName name="_xlnm.Print_Area" localSheetId="5">'３－４自家利用計画'!$A$1:$I$48</definedName>
    <definedName name="_xlnm.Print_Area" localSheetId="0">'4‐1（飼料用米・米粉） 複数年'!$A$1:$H$92</definedName>
    <definedName name="_xlnm.Print_Area" localSheetId="1">'4-4（飼料用米・米粉）単年'!$A$1:$H$49</definedName>
    <definedName name="_xlnm.Print_Area" localSheetId="2">'4-5の1'!$A$1:$P$45</definedName>
    <definedName name="_xlnm.Print_Area" localSheetId="3">'4-5の2'!$A$1:$P$40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1" i="191" l="1"/>
  <c r="DB1" i="191"/>
  <c r="DC1" i="191"/>
  <c r="DD1" i="191"/>
  <c r="DE1" i="191"/>
  <c r="DF1" i="191"/>
  <c r="DG1" i="191"/>
  <c r="DH1" i="191"/>
  <c r="DI1" i="191"/>
  <c r="DJ1" i="191"/>
  <c r="DK1" i="191"/>
  <c r="DL1" i="191"/>
  <c r="DM1" i="191"/>
  <c r="DN1" i="191"/>
  <c r="DO1" i="191"/>
  <c r="DP1" i="191"/>
  <c r="DQ1" i="191"/>
  <c r="DR1" i="191"/>
  <c r="DS1" i="191"/>
  <c r="DT1" i="191"/>
  <c r="DU1" i="191"/>
  <c r="DV1" i="191"/>
  <c r="K4" i="192" l="1"/>
  <c r="G27" i="192" s="1"/>
  <c r="CK1" i="191"/>
  <c r="CL1" i="191"/>
  <c r="CM1" i="191"/>
  <c r="CN1" i="191"/>
  <c r="CO1" i="191"/>
  <c r="CP1" i="191"/>
  <c r="CQ1" i="191"/>
  <c r="CR1" i="191"/>
  <c r="CS1" i="191"/>
  <c r="CT1" i="191"/>
  <c r="CU1" i="191"/>
  <c r="CV1" i="191"/>
  <c r="CW1" i="191"/>
  <c r="CX1" i="191"/>
  <c r="CY1" i="191"/>
  <c r="CZ1" i="191"/>
  <c r="F29" i="192" l="1"/>
  <c r="E17" i="192"/>
  <c r="E43" i="192"/>
  <c r="E26" i="192"/>
  <c r="B26" i="192"/>
  <c r="B43" i="192"/>
  <c r="H27" i="192"/>
  <c r="C27" i="192"/>
  <c r="D29" i="192"/>
  <c r="D27" i="192"/>
  <c r="E29" i="192"/>
  <c r="E27" i="192"/>
  <c r="B29" i="192"/>
  <c r="B27" i="192"/>
  <c r="H46" i="192"/>
  <c r="C46" i="192"/>
  <c r="F44" i="192"/>
  <c r="B44" i="192"/>
  <c r="B36" i="192"/>
  <c r="F46" i="192"/>
  <c r="B46" i="192"/>
  <c r="E44" i="192"/>
  <c r="D40" i="192"/>
  <c r="A32" i="192"/>
  <c r="E46" i="192"/>
  <c r="H44" i="192"/>
  <c r="B40" i="192"/>
  <c r="D46" i="192"/>
  <c r="G44" i="192"/>
  <c r="C44" i="192"/>
  <c r="C36" i="192"/>
  <c r="D44" i="192"/>
  <c r="F27" i="192"/>
  <c r="C29" i="192"/>
  <c r="CX6" i="191"/>
  <c r="CX5" i="191"/>
  <c r="G29" i="192" l="1"/>
  <c r="G46" i="192"/>
  <c r="B23" i="192"/>
  <c r="H29" i="192"/>
  <c r="C19" i="192" l="1"/>
  <c r="B19" i="192"/>
  <c r="A17" i="192" l="1"/>
  <c r="G3" i="192"/>
  <c r="F12" i="192"/>
  <c r="F11" i="192"/>
  <c r="F10" i="192"/>
  <c r="A6" i="192"/>
  <c r="A34" i="192"/>
  <c r="A23" i="192"/>
  <c r="A40" i="192" s="1"/>
  <c r="BG8" i="191"/>
  <c r="BG9" i="191"/>
  <c r="BG10" i="191"/>
  <c r="BG11" i="191"/>
  <c r="BG12" i="191"/>
  <c r="BG13" i="191"/>
  <c r="BG14" i="191"/>
  <c r="BG15" i="191"/>
  <c r="BG16" i="191"/>
  <c r="BG17" i="191"/>
  <c r="BG18" i="191"/>
  <c r="BG19" i="191"/>
  <c r="BG20" i="191"/>
  <c r="BG21" i="191"/>
  <c r="BG22" i="191"/>
  <c r="BG23" i="191"/>
  <c r="BG24" i="191"/>
  <c r="BG25" i="191"/>
  <c r="BG26" i="191"/>
  <c r="BG27" i="191"/>
  <c r="BG28" i="191"/>
  <c r="BG29" i="191"/>
  <c r="BG30" i="191"/>
  <c r="BG31" i="191"/>
  <c r="BG32" i="191"/>
  <c r="BG33" i="191"/>
  <c r="BG34" i="191"/>
  <c r="BG35" i="191"/>
  <c r="BG36" i="191"/>
  <c r="BG37" i="191"/>
  <c r="BG38" i="191"/>
  <c r="BG39" i="191"/>
  <c r="BG40" i="191"/>
  <c r="BG41" i="191"/>
  <c r="BG42" i="191"/>
  <c r="BG43" i="191"/>
  <c r="BG44" i="191"/>
  <c r="BG45" i="191"/>
  <c r="BG46" i="191"/>
  <c r="BG47" i="191"/>
  <c r="BG48" i="191"/>
  <c r="BG49" i="191"/>
  <c r="BG50" i="191"/>
  <c r="BG51" i="191"/>
  <c r="BG52" i="191"/>
  <c r="BG53" i="191"/>
  <c r="BG54" i="191"/>
  <c r="BG55" i="191"/>
  <c r="BG56" i="191"/>
  <c r="BG57" i="191"/>
  <c r="BG58" i="191"/>
  <c r="BG59" i="191"/>
  <c r="BG60" i="191"/>
  <c r="BG61" i="191"/>
  <c r="BG62" i="191"/>
  <c r="BG63" i="191"/>
  <c r="BG64" i="191"/>
  <c r="BG65" i="191"/>
  <c r="BG66" i="191"/>
  <c r="BG67" i="191"/>
  <c r="BG68" i="191"/>
  <c r="BG69" i="191"/>
  <c r="BG70" i="191"/>
  <c r="BG71" i="191"/>
  <c r="BG72" i="191"/>
  <c r="BG73" i="191"/>
  <c r="BG74" i="191"/>
  <c r="BG75" i="191"/>
  <c r="BG76" i="191"/>
  <c r="BG77" i="191"/>
  <c r="BG78" i="191"/>
  <c r="BG79" i="191"/>
  <c r="BG80" i="191"/>
  <c r="BG81" i="191"/>
  <c r="BG82" i="191"/>
  <c r="BG83" i="191"/>
  <c r="BG84" i="191"/>
  <c r="BG85" i="191"/>
  <c r="BG86" i="191"/>
  <c r="BG87" i="191"/>
  <c r="BG88" i="191"/>
  <c r="BG89" i="191"/>
  <c r="BG90" i="191"/>
  <c r="BG91" i="191"/>
  <c r="BG92" i="191"/>
  <c r="BG93" i="191"/>
  <c r="BG94" i="191"/>
  <c r="BG95" i="191"/>
  <c r="BG96" i="191"/>
  <c r="BG97" i="191"/>
  <c r="BG98" i="191"/>
  <c r="BG99" i="191"/>
  <c r="BG100" i="191"/>
  <c r="BG101" i="191"/>
  <c r="BG102" i="191"/>
  <c r="BG103" i="191"/>
  <c r="BG104" i="191"/>
  <c r="BG6" i="191"/>
  <c r="BG7" i="191"/>
  <c r="BG5" i="191"/>
  <c r="BE8" i="191"/>
  <c r="BE9" i="191"/>
  <c r="BE10" i="191"/>
  <c r="BE11" i="191"/>
  <c r="BE12" i="191"/>
  <c r="BE13" i="191"/>
  <c r="BE14" i="191"/>
  <c r="BE15" i="191"/>
  <c r="BE16" i="191"/>
  <c r="BE17" i="191"/>
  <c r="BE18" i="191"/>
  <c r="BE19" i="191"/>
  <c r="BE20" i="191"/>
  <c r="BE21" i="191"/>
  <c r="BE22" i="191"/>
  <c r="BE23" i="191"/>
  <c r="BE24" i="191"/>
  <c r="BE25" i="191"/>
  <c r="BE26" i="191"/>
  <c r="BE27" i="191"/>
  <c r="BE28" i="191"/>
  <c r="BE29" i="191"/>
  <c r="BE30" i="191"/>
  <c r="BE31" i="191"/>
  <c r="BE32" i="191"/>
  <c r="BE33" i="191"/>
  <c r="BE34" i="191"/>
  <c r="BE35" i="191"/>
  <c r="BE36" i="191"/>
  <c r="BE37" i="191"/>
  <c r="BE38" i="191"/>
  <c r="BE39" i="191"/>
  <c r="BE40" i="191"/>
  <c r="BE41" i="191"/>
  <c r="BE42" i="191"/>
  <c r="BE43" i="191"/>
  <c r="BE44" i="191"/>
  <c r="BE45" i="191"/>
  <c r="BE46" i="191"/>
  <c r="BE47" i="191"/>
  <c r="BE48" i="191"/>
  <c r="BE49" i="191"/>
  <c r="BE50" i="191"/>
  <c r="BE51" i="191"/>
  <c r="BE52" i="191"/>
  <c r="BE53" i="191"/>
  <c r="BE54" i="191"/>
  <c r="BE55" i="191"/>
  <c r="BE56" i="191"/>
  <c r="BE57" i="191"/>
  <c r="BE58" i="191"/>
  <c r="BE59" i="191"/>
  <c r="BE60" i="191"/>
  <c r="BE61" i="191"/>
  <c r="BE62" i="191"/>
  <c r="BE63" i="191"/>
  <c r="BE64" i="191"/>
  <c r="BE65" i="191"/>
  <c r="BE66" i="191"/>
  <c r="BE67" i="191"/>
  <c r="BE68" i="191"/>
  <c r="BE69" i="191"/>
  <c r="BE70" i="191"/>
  <c r="BE71" i="191"/>
  <c r="BE72" i="191"/>
  <c r="BE73" i="191"/>
  <c r="BE74" i="191"/>
  <c r="BE75" i="191"/>
  <c r="BE76" i="191"/>
  <c r="BE77" i="191"/>
  <c r="BE78" i="191"/>
  <c r="BE79" i="191"/>
  <c r="BE80" i="191"/>
  <c r="BE81" i="191"/>
  <c r="BE82" i="191"/>
  <c r="BE83" i="191"/>
  <c r="BE84" i="191"/>
  <c r="BE85" i="191"/>
  <c r="BE86" i="191"/>
  <c r="BE87" i="191"/>
  <c r="BE88" i="191"/>
  <c r="BE89" i="191"/>
  <c r="BE90" i="191"/>
  <c r="BE91" i="191"/>
  <c r="BE92" i="191"/>
  <c r="BE93" i="191"/>
  <c r="BE94" i="191"/>
  <c r="BE95" i="191"/>
  <c r="BE96" i="191"/>
  <c r="BE97" i="191"/>
  <c r="BE98" i="191"/>
  <c r="BE99" i="191"/>
  <c r="BE100" i="191"/>
  <c r="BE101" i="191"/>
  <c r="BE102" i="191"/>
  <c r="BE103" i="191"/>
  <c r="BE104" i="191"/>
  <c r="BE6" i="191"/>
  <c r="BE7" i="191"/>
  <c r="BE5" i="191"/>
  <c r="A20" i="182" l="1"/>
  <c r="BS8" i="191" l="1"/>
  <c r="BS9" i="191"/>
  <c r="BS10" i="191"/>
  <c r="BS11" i="191"/>
  <c r="BS12" i="191"/>
  <c r="BS13" i="191"/>
  <c r="BS14" i="191"/>
  <c r="BS15" i="191"/>
  <c r="BS16" i="191"/>
  <c r="BS17" i="191"/>
  <c r="BS18" i="191"/>
  <c r="BS19" i="191"/>
  <c r="BS20" i="191"/>
  <c r="BS21" i="191"/>
  <c r="BS22" i="191"/>
  <c r="BS23" i="191"/>
  <c r="BS24" i="191"/>
  <c r="BS25" i="191"/>
  <c r="BS26" i="191"/>
  <c r="BS27" i="191"/>
  <c r="BS28" i="191"/>
  <c r="BS29" i="191"/>
  <c r="BS30" i="191"/>
  <c r="BS31" i="191"/>
  <c r="BS32" i="191"/>
  <c r="BS33" i="191"/>
  <c r="BS34" i="191"/>
  <c r="BS35" i="191"/>
  <c r="BS36" i="191"/>
  <c r="BS37" i="191"/>
  <c r="BS38" i="191"/>
  <c r="BS39" i="191"/>
  <c r="BS40" i="191"/>
  <c r="BS41" i="191"/>
  <c r="BS42" i="191"/>
  <c r="BS43" i="191"/>
  <c r="BS44" i="191"/>
  <c r="BS45" i="191"/>
  <c r="BS46" i="191"/>
  <c r="BS47" i="191"/>
  <c r="BS48" i="191"/>
  <c r="BS49" i="191"/>
  <c r="BS50" i="191"/>
  <c r="BS51" i="191"/>
  <c r="BS52" i="191"/>
  <c r="BS53" i="191"/>
  <c r="BS54" i="191"/>
  <c r="BS55" i="191"/>
  <c r="BS56" i="191"/>
  <c r="BS57" i="191"/>
  <c r="BS58" i="191"/>
  <c r="BS59" i="191"/>
  <c r="BS60" i="191"/>
  <c r="BS61" i="191"/>
  <c r="BS62" i="191"/>
  <c r="BS63" i="191"/>
  <c r="BS64" i="191"/>
  <c r="BS65" i="191"/>
  <c r="BS66" i="191"/>
  <c r="BS67" i="191"/>
  <c r="BS68" i="191"/>
  <c r="BS69" i="191"/>
  <c r="BS70" i="191"/>
  <c r="BS71" i="191"/>
  <c r="BS72" i="191"/>
  <c r="BS73" i="191"/>
  <c r="BS74" i="191"/>
  <c r="BS75" i="191"/>
  <c r="BS76" i="191"/>
  <c r="BS77" i="191"/>
  <c r="BS78" i="191"/>
  <c r="BS79" i="191"/>
  <c r="BS80" i="191"/>
  <c r="BS81" i="191"/>
  <c r="BS82" i="191"/>
  <c r="BS83" i="191"/>
  <c r="BS84" i="191"/>
  <c r="BS85" i="191"/>
  <c r="BS86" i="191"/>
  <c r="BS87" i="191"/>
  <c r="BS88" i="191"/>
  <c r="BS89" i="191"/>
  <c r="BS90" i="191"/>
  <c r="BS91" i="191"/>
  <c r="BS92" i="191"/>
  <c r="BS93" i="191"/>
  <c r="BS94" i="191"/>
  <c r="BS95" i="191"/>
  <c r="BS96" i="191"/>
  <c r="BS97" i="191"/>
  <c r="BS98" i="191"/>
  <c r="BS99" i="191"/>
  <c r="BS100" i="191"/>
  <c r="BS101" i="191"/>
  <c r="BS102" i="191"/>
  <c r="BS103" i="191"/>
  <c r="BS104" i="191"/>
  <c r="BS6" i="191"/>
  <c r="BS7" i="191"/>
  <c r="BS5" i="191"/>
  <c r="A13" i="182"/>
  <c r="A75" i="182" l="1"/>
  <c r="A71" i="182"/>
  <c r="A69" i="182"/>
  <c r="A65" i="182"/>
  <c r="CI7" i="191"/>
  <c r="AS7" i="191"/>
  <c r="AJ7" i="191"/>
  <c r="AA7" i="191"/>
  <c r="CK7" i="191" l="1"/>
  <c r="D23" i="192"/>
  <c r="H51" i="182"/>
  <c r="G51" i="182"/>
  <c r="E51" i="182"/>
  <c r="H50" i="182"/>
  <c r="E50" i="182"/>
  <c r="C49" i="182"/>
  <c r="B49" i="182"/>
  <c r="G35" i="182"/>
  <c r="F35" i="182"/>
  <c r="E35" i="182"/>
  <c r="D35" i="182"/>
  <c r="B35" i="182"/>
  <c r="A35" i="182"/>
  <c r="G34" i="182"/>
  <c r="F34" i="182"/>
  <c r="E34" i="182"/>
  <c r="D34" i="182"/>
  <c r="B34" i="182"/>
  <c r="A34" i="182"/>
  <c r="G50" i="182"/>
  <c r="H49" i="182"/>
  <c r="AE1" i="191"/>
  <c r="AF1" i="191"/>
  <c r="AG1" i="191"/>
  <c r="AH1" i="191"/>
  <c r="AI1" i="191"/>
  <c r="AJ1" i="191"/>
  <c r="AK1" i="191"/>
  <c r="AL1" i="191"/>
  <c r="AM1" i="191"/>
  <c r="AN1" i="191"/>
  <c r="AO1" i="191"/>
  <c r="AP1" i="191"/>
  <c r="AQ1" i="191"/>
  <c r="AR1" i="191"/>
  <c r="AS1" i="191"/>
  <c r="AT1" i="191"/>
  <c r="AU1" i="191"/>
  <c r="AV1" i="191"/>
  <c r="AW1" i="191"/>
  <c r="AX1" i="191"/>
  <c r="AY1" i="191"/>
  <c r="AZ1" i="191"/>
  <c r="BA1" i="191"/>
  <c r="BB1" i="191"/>
  <c r="BC1" i="191"/>
  <c r="BD1" i="191"/>
  <c r="BE1" i="191"/>
  <c r="BF1" i="191"/>
  <c r="BG1" i="191"/>
  <c r="BH1" i="191"/>
  <c r="BI1" i="191"/>
  <c r="BJ1" i="191"/>
  <c r="BK1" i="191"/>
  <c r="BL1" i="191"/>
  <c r="BM1" i="191"/>
  <c r="BN1" i="191"/>
  <c r="BO1" i="191"/>
  <c r="BP1" i="191"/>
  <c r="BQ1" i="191"/>
  <c r="BR1" i="191"/>
  <c r="BS1" i="191"/>
  <c r="BT1" i="191"/>
  <c r="BU1" i="191"/>
  <c r="BV1" i="191"/>
  <c r="BW1" i="191"/>
  <c r="BX1" i="191"/>
  <c r="BY1" i="191"/>
  <c r="BZ1" i="191"/>
  <c r="CA1" i="191"/>
  <c r="CB1" i="191"/>
  <c r="CC1" i="191"/>
  <c r="CD1" i="191"/>
  <c r="CE1" i="191"/>
  <c r="CF1" i="191"/>
  <c r="CG1" i="191"/>
  <c r="CH1" i="191"/>
  <c r="CI1" i="191"/>
  <c r="CJ1" i="191"/>
  <c r="CI104" i="191" l="1"/>
  <c r="CI103" i="191"/>
  <c r="CI102" i="191"/>
  <c r="CI101" i="191"/>
  <c r="CI100" i="191"/>
  <c r="CI99" i="191"/>
  <c r="CI98" i="191"/>
  <c r="CI97" i="191"/>
  <c r="CI96" i="191"/>
  <c r="CI95" i="191"/>
  <c r="CI94" i="191"/>
  <c r="CI93" i="191"/>
  <c r="CI92" i="191"/>
  <c r="CI91" i="191"/>
  <c r="CI90" i="191"/>
  <c r="CI89" i="191"/>
  <c r="CI88" i="191"/>
  <c r="CI87" i="191"/>
  <c r="CI86" i="191"/>
  <c r="CI85" i="191"/>
  <c r="CI84" i="191"/>
  <c r="CI83" i="191"/>
  <c r="CI82" i="191"/>
  <c r="CI81" i="191"/>
  <c r="CI80" i="191"/>
  <c r="CI79" i="191"/>
  <c r="CI78" i="191"/>
  <c r="CI77" i="191"/>
  <c r="CI76" i="191"/>
  <c r="CI75" i="191"/>
  <c r="CI74" i="191"/>
  <c r="CI73" i="191"/>
  <c r="CI72" i="191"/>
  <c r="CI71" i="191"/>
  <c r="CI70" i="191"/>
  <c r="CI69" i="191"/>
  <c r="CI68" i="191"/>
  <c r="CI67" i="191"/>
  <c r="CI66" i="191"/>
  <c r="CI65" i="191"/>
  <c r="CI64" i="191"/>
  <c r="CI63" i="191"/>
  <c r="CI62" i="191"/>
  <c r="CI61" i="191"/>
  <c r="CI60" i="191"/>
  <c r="CI59" i="191"/>
  <c r="CI58" i="191"/>
  <c r="CI57" i="191"/>
  <c r="CI56" i="191"/>
  <c r="CI55" i="191"/>
  <c r="CI54" i="191"/>
  <c r="CI53" i="191"/>
  <c r="CI52" i="191"/>
  <c r="CI51" i="191"/>
  <c r="CI50" i="191"/>
  <c r="CI49" i="191"/>
  <c r="CI48" i="191"/>
  <c r="CI47" i="191"/>
  <c r="CI46" i="191"/>
  <c r="CI45" i="191"/>
  <c r="CI44" i="191"/>
  <c r="CI43" i="191"/>
  <c r="CI42" i="191"/>
  <c r="CI41" i="191"/>
  <c r="CI40" i="191"/>
  <c r="CI39" i="191"/>
  <c r="CI38" i="191"/>
  <c r="CI37" i="191"/>
  <c r="CI36" i="191"/>
  <c r="CI35" i="191"/>
  <c r="CI34" i="191"/>
  <c r="CI33" i="191"/>
  <c r="CI32" i="191"/>
  <c r="CI31" i="191"/>
  <c r="CI30" i="191"/>
  <c r="CI29" i="191"/>
  <c r="CI28" i="191"/>
  <c r="CI27" i="191"/>
  <c r="CI26" i="191"/>
  <c r="CI25" i="191"/>
  <c r="CI24" i="191"/>
  <c r="CI23" i="191"/>
  <c r="CI22" i="191"/>
  <c r="CI21" i="191"/>
  <c r="CI20" i="191"/>
  <c r="CI19" i="191"/>
  <c r="CI18" i="191"/>
  <c r="CI17" i="191"/>
  <c r="CI16" i="191"/>
  <c r="CI15" i="191"/>
  <c r="CI14" i="191"/>
  <c r="CI13" i="191"/>
  <c r="CI12" i="191"/>
  <c r="CI11" i="191"/>
  <c r="CI10" i="191"/>
  <c r="CI9" i="191"/>
  <c r="CI8" i="191"/>
  <c r="CI6" i="191"/>
  <c r="CI5" i="191"/>
  <c r="AS6" i="191" l="1"/>
  <c r="AS8" i="191"/>
  <c r="AS9" i="191"/>
  <c r="AS10" i="191"/>
  <c r="AS11" i="191"/>
  <c r="AS12" i="191"/>
  <c r="AS13" i="191"/>
  <c r="AS14" i="191"/>
  <c r="AS15" i="191"/>
  <c r="AS16" i="191"/>
  <c r="AS17" i="191"/>
  <c r="AS18" i="191"/>
  <c r="AS19" i="191"/>
  <c r="AS20" i="191"/>
  <c r="AS21" i="191"/>
  <c r="AS22" i="191"/>
  <c r="AS23" i="191"/>
  <c r="AS24" i="191"/>
  <c r="AS25" i="191"/>
  <c r="AS26" i="191"/>
  <c r="AS27" i="191"/>
  <c r="AS28" i="191"/>
  <c r="AS29" i="191"/>
  <c r="AS30" i="191"/>
  <c r="AS31" i="191"/>
  <c r="AS32" i="191"/>
  <c r="AS33" i="191"/>
  <c r="AS34" i="191"/>
  <c r="AS35" i="191"/>
  <c r="AS36" i="191"/>
  <c r="AS37" i="191"/>
  <c r="AS38" i="191"/>
  <c r="AS39" i="191"/>
  <c r="AS40" i="191"/>
  <c r="AS41" i="191"/>
  <c r="AS42" i="191"/>
  <c r="AS43" i="191"/>
  <c r="AS44" i="191"/>
  <c r="AS45" i="191"/>
  <c r="AS46" i="191"/>
  <c r="AS47" i="191"/>
  <c r="AS48" i="191"/>
  <c r="AS49" i="191"/>
  <c r="AS50" i="191"/>
  <c r="AS51" i="191"/>
  <c r="AS52" i="191"/>
  <c r="AS53" i="191"/>
  <c r="AS54" i="191"/>
  <c r="AS55" i="191"/>
  <c r="AS56" i="191"/>
  <c r="AS57" i="191"/>
  <c r="AS58" i="191"/>
  <c r="AS59" i="191"/>
  <c r="AS60" i="191"/>
  <c r="AS61" i="191"/>
  <c r="AS62" i="191"/>
  <c r="AS63" i="191"/>
  <c r="AS64" i="191"/>
  <c r="AS65" i="191"/>
  <c r="AS66" i="191"/>
  <c r="AS67" i="191"/>
  <c r="AS68" i="191"/>
  <c r="AS69" i="191"/>
  <c r="AS70" i="191"/>
  <c r="AS71" i="191"/>
  <c r="AS72" i="191"/>
  <c r="AS73" i="191"/>
  <c r="AS74" i="191"/>
  <c r="AS75" i="191"/>
  <c r="AS76" i="191"/>
  <c r="AS77" i="191"/>
  <c r="AS78" i="191"/>
  <c r="AS79" i="191"/>
  <c r="AS80" i="191"/>
  <c r="AS81" i="191"/>
  <c r="AS82" i="191"/>
  <c r="AS83" i="191"/>
  <c r="AS84" i="191"/>
  <c r="AS85" i="191"/>
  <c r="AS86" i="191"/>
  <c r="AS87" i="191"/>
  <c r="AS88" i="191"/>
  <c r="AS89" i="191"/>
  <c r="AS90" i="191"/>
  <c r="AS91" i="191"/>
  <c r="AS92" i="191"/>
  <c r="AS93" i="191"/>
  <c r="AS94" i="191"/>
  <c r="AS95" i="191"/>
  <c r="AS96" i="191"/>
  <c r="AS97" i="191"/>
  <c r="AS98" i="191"/>
  <c r="AS99" i="191"/>
  <c r="AS100" i="191"/>
  <c r="AS101" i="191"/>
  <c r="AS102" i="191"/>
  <c r="AS103" i="191"/>
  <c r="AS104" i="191"/>
  <c r="AS5" i="191"/>
  <c r="AJ6" i="191"/>
  <c r="AJ8" i="191"/>
  <c r="AJ9" i="191"/>
  <c r="AJ10" i="191"/>
  <c r="AJ11" i="191"/>
  <c r="AJ12" i="191"/>
  <c r="AJ13" i="191"/>
  <c r="AJ14" i="191"/>
  <c r="AJ15" i="191"/>
  <c r="AJ16" i="191"/>
  <c r="AJ17" i="191"/>
  <c r="AJ18" i="191"/>
  <c r="AJ19" i="191"/>
  <c r="AJ20" i="191"/>
  <c r="AJ21" i="191"/>
  <c r="AJ22" i="191"/>
  <c r="AJ23" i="191"/>
  <c r="AJ24" i="191"/>
  <c r="AJ25" i="191"/>
  <c r="AJ26" i="191"/>
  <c r="AJ27" i="191"/>
  <c r="AJ28" i="191"/>
  <c r="AJ29" i="191"/>
  <c r="AJ30" i="191"/>
  <c r="AJ31" i="191"/>
  <c r="AJ32" i="191"/>
  <c r="AJ33" i="191"/>
  <c r="AJ34" i="191"/>
  <c r="AJ35" i="191"/>
  <c r="AJ36" i="191"/>
  <c r="AJ37" i="191"/>
  <c r="AJ38" i="191"/>
  <c r="AJ39" i="191"/>
  <c r="AJ40" i="191"/>
  <c r="AJ41" i="191"/>
  <c r="AJ42" i="191"/>
  <c r="AJ43" i="191"/>
  <c r="AJ44" i="191"/>
  <c r="AJ45" i="191"/>
  <c r="AJ46" i="191"/>
  <c r="AJ47" i="191"/>
  <c r="AJ48" i="191"/>
  <c r="AJ49" i="191"/>
  <c r="AJ50" i="191"/>
  <c r="AJ51" i="191"/>
  <c r="AJ52" i="191"/>
  <c r="AJ53" i="191"/>
  <c r="AJ54" i="191"/>
  <c r="AJ55" i="191"/>
  <c r="AJ56" i="191"/>
  <c r="AJ57" i="191"/>
  <c r="AJ58" i="191"/>
  <c r="AJ59" i="191"/>
  <c r="AJ60" i="191"/>
  <c r="AJ61" i="191"/>
  <c r="AJ62" i="191"/>
  <c r="AJ63" i="191"/>
  <c r="AJ64" i="191"/>
  <c r="AJ65" i="191"/>
  <c r="AJ66" i="191"/>
  <c r="AJ67" i="191"/>
  <c r="AJ68" i="191"/>
  <c r="AJ69" i="191"/>
  <c r="AJ70" i="191"/>
  <c r="AJ71" i="191"/>
  <c r="AJ72" i="191"/>
  <c r="AJ73" i="191"/>
  <c r="AJ74" i="191"/>
  <c r="AJ75" i="191"/>
  <c r="AJ76" i="191"/>
  <c r="AJ77" i="191"/>
  <c r="AJ78" i="191"/>
  <c r="AJ79" i="191"/>
  <c r="AJ80" i="191"/>
  <c r="AJ81" i="191"/>
  <c r="AJ82" i="191"/>
  <c r="AJ83" i="191"/>
  <c r="AJ84" i="191"/>
  <c r="AJ85" i="191"/>
  <c r="AJ86" i="191"/>
  <c r="AJ87" i="191"/>
  <c r="AJ88" i="191"/>
  <c r="AJ89" i="191"/>
  <c r="AJ90" i="191"/>
  <c r="AJ91" i="191"/>
  <c r="AJ92" i="191"/>
  <c r="AJ93" i="191"/>
  <c r="AJ94" i="191"/>
  <c r="AJ95" i="191"/>
  <c r="AJ96" i="191"/>
  <c r="AJ97" i="191"/>
  <c r="AJ98" i="191"/>
  <c r="AJ99" i="191"/>
  <c r="AJ100" i="191"/>
  <c r="AJ101" i="191"/>
  <c r="AJ102" i="191"/>
  <c r="AJ103" i="191"/>
  <c r="AJ104" i="191"/>
  <c r="AJ5" i="191"/>
  <c r="G49" i="182" l="1"/>
  <c r="E49" i="182"/>
  <c r="C18" i="184" s="1"/>
  <c r="D18" i="184" s="1"/>
  <c r="A51" i="182"/>
  <c r="AA8" i="191"/>
  <c r="CK8" i="191" s="1"/>
  <c r="AA9" i="191"/>
  <c r="CK9" i="191" s="1"/>
  <c r="AA10" i="191"/>
  <c r="CK10" i="191" s="1"/>
  <c r="AA11" i="191"/>
  <c r="CK11" i="191" s="1"/>
  <c r="AA12" i="191"/>
  <c r="CK12" i="191" s="1"/>
  <c r="AA13" i="191"/>
  <c r="CK13" i="191" s="1"/>
  <c r="AA14" i="191"/>
  <c r="CK14" i="191" s="1"/>
  <c r="AA15" i="191"/>
  <c r="CK15" i="191" s="1"/>
  <c r="AA16" i="191"/>
  <c r="CK16" i="191" s="1"/>
  <c r="AA17" i="191"/>
  <c r="CK17" i="191" s="1"/>
  <c r="AA18" i="191"/>
  <c r="CK18" i="191" s="1"/>
  <c r="AA19" i="191"/>
  <c r="CK19" i="191" s="1"/>
  <c r="AA20" i="191"/>
  <c r="CK20" i="191" s="1"/>
  <c r="AA21" i="191"/>
  <c r="CK21" i="191" s="1"/>
  <c r="AA22" i="191"/>
  <c r="CK22" i="191" s="1"/>
  <c r="AA23" i="191"/>
  <c r="CK23" i="191" s="1"/>
  <c r="AA24" i="191"/>
  <c r="CK24" i="191" s="1"/>
  <c r="AA25" i="191"/>
  <c r="CK25" i="191" s="1"/>
  <c r="AA26" i="191"/>
  <c r="CK26" i="191" s="1"/>
  <c r="AA27" i="191"/>
  <c r="CK27" i="191" s="1"/>
  <c r="AA28" i="191"/>
  <c r="CK28" i="191" s="1"/>
  <c r="AA29" i="191"/>
  <c r="CK29" i="191" s="1"/>
  <c r="AA30" i="191"/>
  <c r="CK30" i="191" s="1"/>
  <c r="AA31" i="191"/>
  <c r="CK31" i="191" s="1"/>
  <c r="AA32" i="191"/>
  <c r="CK32" i="191" s="1"/>
  <c r="AA33" i="191"/>
  <c r="CK33" i="191" s="1"/>
  <c r="AA34" i="191"/>
  <c r="CK34" i="191" s="1"/>
  <c r="AA35" i="191"/>
  <c r="CK35" i="191" s="1"/>
  <c r="AA36" i="191"/>
  <c r="CK36" i="191" s="1"/>
  <c r="AA37" i="191"/>
  <c r="CK37" i="191" s="1"/>
  <c r="AA38" i="191"/>
  <c r="CK38" i="191" s="1"/>
  <c r="AA39" i="191"/>
  <c r="CK39" i="191" s="1"/>
  <c r="AA40" i="191"/>
  <c r="CK40" i="191" s="1"/>
  <c r="AA41" i="191"/>
  <c r="CK41" i="191" s="1"/>
  <c r="AA42" i="191"/>
  <c r="CK42" i="191" s="1"/>
  <c r="AA43" i="191"/>
  <c r="CK43" i="191" s="1"/>
  <c r="AA44" i="191"/>
  <c r="CK44" i="191" s="1"/>
  <c r="AA45" i="191"/>
  <c r="CK45" i="191" s="1"/>
  <c r="AA46" i="191"/>
  <c r="CK46" i="191" s="1"/>
  <c r="AA47" i="191"/>
  <c r="CK47" i="191" s="1"/>
  <c r="AA48" i="191"/>
  <c r="CK48" i="191" s="1"/>
  <c r="AA49" i="191"/>
  <c r="CK49" i="191" s="1"/>
  <c r="AA50" i="191"/>
  <c r="CK50" i="191" s="1"/>
  <c r="AA51" i="191"/>
  <c r="CK51" i="191" s="1"/>
  <c r="AA52" i="191"/>
  <c r="CK52" i="191" s="1"/>
  <c r="AA53" i="191"/>
  <c r="CK53" i="191" s="1"/>
  <c r="AA54" i="191"/>
  <c r="CK54" i="191" s="1"/>
  <c r="AA55" i="191"/>
  <c r="CK55" i="191" s="1"/>
  <c r="AA56" i="191"/>
  <c r="CK56" i="191" s="1"/>
  <c r="AA57" i="191"/>
  <c r="CK57" i="191" s="1"/>
  <c r="AA58" i="191"/>
  <c r="CK58" i="191" s="1"/>
  <c r="AA59" i="191"/>
  <c r="CK59" i="191" s="1"/>
  <c r="AA60" i="191"/>
  <c r="CK60" i="191" s="1"/>
  <c r="AA61" i="191"/>
  <c r="CK61" i="191" s="1"/>
  <c r="AA62" i="191"/>
  <c r="CK62" i="191" s="1"/>
  <c r="AA63" i="191"/>
  <c r="CK63" i="191" s="1"/>
  <c r="AA64" i="191"/>
  <c r="CK64" i="191" s="1"/>
  <c r="AA65" i="191"/>
  <c r="CK65" i="191" s="1"/>
  <c r="AA66" i="191"/>
  <c r="CK66" i="191" s="1"/>
  <c r="AA67" i="191"/>
  <c r="CK67" i="191" s="1"/>
  <c r="AA68" i="191"/>
  <c r="CK68" i="191" s="1"/>
  <c r="AA69" i="191"/>
  <c r="CK69" i="191" s="1"/>
  <c r="AA70" i="191"/>
  <c r="CK70" i="191" s="1"/>
  <c r="AA71" i="191"/>
  <c r="CK71" i="191" s="1"/>
  <c r="AA72" i="191"/>
  <c r="CK72" i="191" s="1"/>
  <c r="AA73" i="191"/>
  <c r="CK73" i="191" s="1"/>
  <c r="AA74" i="191"/>
  <c r="CK74" i="191" s="1"/>
  <c r="AA75" i="191"/>
  <c r="CK75" i="191" s="1"/>
  <c r="AA76" i="191"/>
  <c r="CK76" i="191" s="1"/>
  <c r="AA77" i="191"/>
  <c r="CK77" i="191" s="1"/>
  <c r="AA78" i="191"/>
  <c r="CK78" i="191" s="1"/>
  <c r="AA79" i="191"/>
  <c r="CK79" i="191" s="1"/>
  <c r="AA80" i="191"/>
  <c r="CK80" i="191" s="1"/>
  <c r="AA81" i="191"/>
  <c r="CK81" i="191" s="1"/>
  <c r="AA82" i="191"/>
  <c r="CK82" i="191" s="1"/>
  <c r="AA83" i="191"/>
  <c r="CK83" i="191" s="1"/>
  <c r="AA84" i="191"/>
  <c r="CK84" i="191" s="1"/>
  <c r="AA85" i="191"/>
  <c r="CK85" i="191" s="1"/>
  <c r="AA86" i="191"/>
  <c r="CK86" i="191" s="1"/>
  <c r="AA87" i="191"/>
  <c r="CK87" i="191" s="1"/>
  <c r="AA88" i="191"/>
  <c r="CK88" i="191" s="1"/>
  <c r="AA89" i="191"/>
  <c r="CK89" i="191" s="1"/>
  <c r="AA90" i="191"/>
  <c r="CK90" i="191" s="1"/>
  <c r="AA91" i="191"/>
  <c r="CK91" i="191" s="1"/>
  <c r="AA92" i="191"/>
  <c r="CK92" i="191" s="1"/>
  <c r="AA93" i="191"/>
  <c r="CK93" i="191" s="1"/>
  <c r="AA94" i="191"/>
  <c r="CK94" i="191" s="1"/>
  <c r="AA95" i="191"/>
  <c r="CK95" i="191" s="1"/>
  <c r="AA96" i="191"/>
  <c r="CK96" i="191" s="1"/>
  <c r="AA97" i="191"/>
  <c r="CK97" i="191" s="1"/>
  <c r="AA98" i="191"/>
  <c r="CK98" i="191" s="1"/>
  <c r="AA99" i="191"/>
  <c r="CK99" i="191" s="1"/>
  <c r="AA100" i="191"/>
  <c r="CK100" i="191" s="1"/>
  <c r="AA101" i="191"/>
  <c r="CK101" i="191" s="1"/>
  <c r="AA102" i="191"/>
  <c r="CK102" i="191" s="1"/>
  <c r="AA103" i="191"/>
  <c r="CK103" i="191" s="1"/>
  <c r="AA104" i="191"/>
  <c r="CK104" i="191" s="1"/>
  <c r="AA5" i="191"/>
  <c r="CK5" i="191" s="1"/>
  <c r="G33" i="182" l="1"/>
  <c r="F33" i="182"/>
  <c r="F36" i="182" s="1"/>
  <c r="E33" i="182"/>
  <c r="F51" i="182"/>
  <c r="F50" i="182"/>
  <c r="B33" i="182"/>
  <c r="A50" i="182"/>
  <c r="A33" i="182"/>
  <c r="C16" i="184" s="1"/>
  <c r="D16" i="184" s="1"/>
  <c r="A25" i="182"/>
  <c r="F11" i="182"/>
  <c r="F10" i="182"/>
  <c r="F9" i="182"/>
  <c r="F8" i="182"/>
  <c r="E2" i="182"/>
  <c r="AA6" i="191"/>
  <c r="AD1" i="191"/>
  <c r="AC1" i="191"/>
  <c r="AB1" i="191"/>
  <c r="AA1" i="191"/>
  <c r="Z1" i="191"/>
  <c r="Y1" i="191"/>
  <c r="X1" i="191"/>
  <c r="W1" i="191"/>
  <c r="V1" i="191"/>
  <c r="U1" i="191"/>
  <c r="T1" i="191"/>
  <c r="S1" i="191"/>
  <c r="R1" i="191"/>
  <c r="Q1" i="191"/>
  <c r="P1" i="191"/>
  <c r="O1" i="191"/>
  <c r="N1" i="191"/>
  <c r="M1" i="191"/>
  <c r="L1" i="191"/>
  <c r="K1" i="191"/>
  <c r="J1" i="191"/>
  <c r="I1" i="191"/>
  <c r="H1" i="191"/>
  <c r="G1" i="191"/>
  <c r="F1" i="191"/>
  <c r="E1" i="191"/>
  <c r="D1" i="191"/>
  <c r="C1" i="191"/>
  <c r="B1" i="191"/>
  <c r="A1" i="191"/>
  <c r="D33" i="182" l="1"/>
  <c r="F49" i="182" s="1"/>
  <c r="CK6" i="191"/>
  <c r="C50" i="182"/>
  <c r="C51" i="182" s="1"/>
  <c r="B50" i="182"/>
  <c r="B51" i="182" s="1"/>
  <c r="A49" i="182"/>
  <c r="J5" i="184"/>
  <c r="A14" i="184" l="1"/>
  <c r="A9" i="184"/>
  <c r="A12" i="184"/>
  <c r="A13" i="184"/>
  <c r="A11" i="184"/>
  <c r="C46" i="184"/>
  <c r="C45" i="184"/>
  <c r="C44" i="184"/>
  <c r="A38" i="184"/>
  <c r="A30" i="184"/>
  <c r="A26" i="184"/>
  <c r="C19" i="184"/>
  <c r="A21" i="184"/>
  <c r="C17" i="184"/>
  <c r="A5" i="184"/>
  <c r="C42" i="184"/>
  <c r="C41" i="184"/>
  <c r="C40" i="184"/>
  <c r="S3" i="169"/>
  <c r="L4" i="169" s="1"/>
  <c r="F53" i="182"/>
  <c r="D36" i="182"/>
  <c r="J39" i="169" l="1"/>
  <c r="J38" i="169"/>
  <c r="J37" i="169"/>
  <c r="S3" i="66"/>
  <c r="J36" i="66" l="1"/>
  <c r="J35" i="66"/>
  <c r="A14" i="66"/>
  <c r="J37" i="66"/>
  <c r="A17" i="66"/>
  <c r="L4" i="66"/>
  <c r="J3" i="115"/>
  <c r="B38" i="115" l="1"/>
  <c r="B29" i="115"/>
  <c r="E25" i="115"/>
  <c r="B23" i="115"/>
  <c r="C32" i="115"/>
  <c r="B28" i="115"/>
  <c r="C23" i="115"/>
  <c r="B30" i="115"/>
  <c r="B31" i="115"/>
  <c r="B24" i="115"/>
  <c r="G38" i="115"/>
  <c r="F9" i="115"/>
  <c r="F8" i="115"/>
  <c r="F3" i="115"/>
  <c r="F10" i="115"/>
</calcChain>
</file>

<file path=xl/sharedStrings.xml><?xml version="1.0" encoding="utf-8"?>
<sst xmlns="http://schemas.openxmlformats.org/spreadsheetml/2006/main" count="672" uniqueCount="345">
  <si>
    <t>計</t>
    <rPh sb="0" eb="1">
      <t>ケイ</t>
    </rPh>
    <phoneticPr fontId="2"/>
  </si>
  <si>
    <t>記</t>
    <rPh sb="0" eb="1">
      <t>キ</t>
    </rPh>
    <phoneticPr fontId="2"/>
  </si>
  <si>
    <t>住　所</t>
    <rPh sb="0" eb="1">
      <t>ジュウ</t>
    </rPh>
    <rPh sb="2" eb="3">
      <t>ショ</t>
    </rPh>
    <phoneticPr fontId="2"/>
  </si>
  <si>
    <t>　九州農政局長　　　　殿　</t>
    <rPh sb="1" eb="3">
      <t>キュウシュウ</t>
    </rPh>
    <rPh sb="3" eb="5">
      <t>ノウセイ</t>
    </rPh>
    <rPh sb="5" eb="7">
      <t>キョクチョウ</t>
    </rPh>
    <rPh sb="11" eb="12">
      <t>トノ</t>
    </rPh>
    <phoneticPr fontId="2"/>
  </si>
  <si>
    <t>電話番号:</t>
    <rPh sb="0" eb="2">
      <t>デンワ</t>
    </rPh>
    <rPh sb="2" eb="4">
      <t>バンゴウ</t>
    </rPh>
    <phoneticPr fontId="2"/>
  </si>
  <si>
    <t>氏　名：</t>
    <rPh sb="0" eb="1">
      <t>シ</t>
    </rPh>
    <rPh sb="2" eb="3">
      <t>メイ</t>
    </rPh>
    <phoneticPr fontId="2"/>
  </si>
  <si>
    <t>住　所：</t>
    <rPh sb="0" eb="1">
      <t>ジュウ</t>
    </rPh>
    <rPh sb="2" eb="3">
      <t>ショ</t>
    </rPh>
    <phoneticPr fontId="2"/>
  </si>
  <si>
    <t>乙</t>
    <rPh sb="0" eb="1">
      <t>オツ</t>
    </rPh>
    <phoneticPr fontId="2"/>
  </si>
  <si>
    <t>甲</t>
    <rPh sb="0" eb="1">
      <t>コウ</t>
    </rPh>
    <phoneticPr fontId="2"/>
  </si>
  <si>
    <t>新規需要米の販売等に関する契約書</t>
    <rPh sb="0" eb="2">
      <t>シンキ</t>
    </rPh>
    <rPh sb="2" eb="4">
      <t>ジュヨウ</t>
    </rPh>
    <rPh sb="4" eb="5">
      <t>マイ</t>
    </rPh>
    <rPh sb="6" eb="8">
      <t>ハンバイ</t>
    </rPh>
    <rPh sb="8" eb="9">
      <t>トウ</t>
    </rPh>
    <rPh sb="10" eb="11">
      <t>カン</t>
    </rPh>
    <rPh sb="13" eb="15">
      <t>ケイヤク</t>
    </rPh>
    <phoneticPr fontId="2"/>
  </si>
  <si>
    <t>　　　</t>
    <phoneticPr fontId="2"/>
  </si>
  <si>
    <t>　</t>
    <phoneticPr fontId="2"/>
  </si>
  <si>
    <t>（需要者等）</t>
    <rPh sb="1" eb="3">
      <t>ジュヨウ</t>
    </rPh>
    <rPh sb="3" eb="4">
      <t>シャ</t>
    </rPh>
    <rPh sb="4" eb="5">
      <t>トウ</t>
    </rPh>
    <phoneticPr fontId="2"/>
  </si>
  <si>
    <t>年産</t>
    <rPh sb="0" eb="2">
      <t>ネンサン</t>
    </rPh>
    <phoneticPr fontId="2"/>
  </si>
  <si>
    <t>種類</t>
    <rPh sb="0" eb="2">
      <t>シュルイ</t>
    </rPh>
    <phoneticPr fontId="2"/>
  </si>
  <si>
    <t>別紙様式第３－１号</t>
    <rPh sb="0" eb="2">
      <t>ベッシ</t>
    </rPh>
    <rPh sb="2" eb="4">
      <t>ヨウシキ</t>
    </rPh>
    <rPh sb="4" eb="5">
      <t>ダイ</t>
    </rPh>
    <rPh sb="8" eb="9">
      <t>ゴウ</t>
    </rPh>
    <phoneticPr fontId="2"/>
  </si>
  <si>
    <t>九州農政局長　殿</t>
    <rPh sb="0" eb="2">
      <t>キュウシュウ</t>
    </rPh>
    <rPh sb="2" eb="4">
      <t>ノウセイ</t>
    </rPh>
    <rPh sb="4" eb="6">
      <t>キョクチョウ</t>
    </rPh>
    <rPh sb="7" eb="8">
      <t>ドノ</t>
    </rPh>
    <phoneticPr fontId="2"/>
  </si>
  <si>
    <t>農業者名</t>
    <rPh sb="0" eb="2">
      <t>ノウギョウ</t>
    </rPh>
    <rPh sb="2" eb="3">
      <t>シャ</t>
    </rPh>
    <rPh sb="3" eb="4">
      <t>メイ</t>
    </rPh>
    <phoneticPr fontId="2"/>
  </si>
  <si>
    <t>電　話</t>
    <rPh sb="0" eb="1">
      <t>デン</t>
    </rPh>
    <rPh sb="2" eb="3">
      <t>ハナシ</t>
    </rPh>
    <phoneticPr fontId="2"/>
  </si>
  <si>
    <t>区分管理計画書</t>
    <rPh sb="0" eb="2">
      <t>クブン</t>
    </rPh>
    <rPh sb="2" eb="4">
      <t>カンリ</t>
    </rPh>
    <rPh sb="4" eb="7">
      <t>ケイカクショ</t>
    </rPh>
    <phoneticPr fontId="2"/>
  </si>
  <si>
    <t>(2)　多収性の専用品種以外の品種であって主食用米として出荷する品種と異なる</t>
    <rPh sb="4" eb="5">
      <t>タ</t>
    </rPh>
    <rPh sb="5" eb="6">
      <t>シュウ</t>
    </rPh>
    <rPh sb="6" eb="7">
      <t>セイ</t>
    </rPh>
    <rPh sb="8" eb="10">
      <t>センヨウ</t>
    </rPh>
    <rPh sb="10" eb="12">
      <t>ヒンシュ</t>
    </rPh>
    <rPh sb="12" eb="14">
      <t>イガイ</t>
    </rPh>
    <rPh sb="15" eb="17">
      <t>ヒンシュ</t>
    </rPh>
    <rPh sb="21" eb="24">
      <t>シュショクヨウ</t>
    </rPh>
    <rPh sb="24" eb="25">
      <t>コメ</t>
    </rPh>
    <rPh sb="28" eb="30">
      <t>シュッカ</t>
    </rPh>
    <rPh sb="32" eb="34">
      <t>ヒンシュ</t>
    </rPh>
    <rPh sb="35" eb="36">
      <t>コト</t>
    </rPh>
    <phoneticPr fontId="2"/>
  </si>
  <si>
    <t>(3)　主食用米として出荷する品種と同一の品種を作付け、生産段階で主食用米の</t>
    <rPh sb="4" eb="7">
      <t>シュショクヨウ</t>
    </rPh>
    <rPh sb="7" eb="8">
      <t>コメ</t>
    </rPh>
    <rPh sb="11" eb="13">
      <t>シュッカ</t>
    </rPh>
    <rPh sb="15" eb="17">
      <t>ヒンシュ</t>
    </rPh>
    <rPh sb="18" eb="20">
      <t>ドウイツ</t>
    </rPh>
    <rPh sb="21" eb="23">
      <t>ヒンシュ</t>
    </rPh>
    <rPh sb="24" eb="26">
      <t>サクツケ</t>
    </rPh>
    <rPh sb="28" eb="30">
      <t>セイサン</t>
    </rPh>
    <rPh sb="30" eb="32">
      <t>ダンカイ</t>
    </rPh>
    <rPh sb="33" eb="36">
      <t>シュショクヨウ</t>
    </rPh>
    <rPh sb="36" eb="37">
      <t>コメ</t>
    </rPh>
    <phoneticPr fontId="2"/>
  </si>
  <si>
    <t>　　生産と差異をつける。</t>
    <rPh sb="2" eb="4">
      <t>セイサン</t>
    </rPh>
    <rPh sb="5" eb="7">
      <t>サイ</t>
    </rPh>
    <phoneticPr fontId="2"/>
  </si>
  <si>
    <t>※該当する項目にチェックを付すこと。</t>
    <rPh sb="1" eb="3">
      <t>ガイトウ</t>
    </rPh>
    <rPh sb="5" eb="7">
      <t>コウモク</t>
    </rPh>
    <rPh sb="13" eb="14">
      <t>フ</t>
    </rPh>
    <phoneticPr fontId="2"/>
  </si>
  <si>
    <t>所在・地番</t>
    <rPh sb="0" eb="2">
      <t>ショザイ</t>
    </rPh>
    <rPh sb="3" eb="5">
      <t>チバン</t>
    </rPh>
    <phoneticPr fontId="2"/>
  </si>
  <si>
    <t>面積（㎡）</t>
    <rPh sb="0" eb="2">
      <t>メンセキ</t>
    </rPh>
    <phoneticPr fontId="2"/>
  </si>
  <si>
    <t>別紙様式第４－４号</t>
    <rPh sb="0" eb="2">
      <t>ベッシ</t>
    </rPh>
    <rPh sb="2" eb="4">
      <t>ヨウシキ</t>
    </rPh>
    <rPh sb="4" eb="5">
      <t>ダイ</t>
    </rPh>
    <rPh sb="8" eb="9">
      <t>ゴウ</t>
    </rPh>
    <phoneticPr fontId="2"/>
  </si>
  <si>
    <t>　　　　</t>
    <phoneticPr fontId="2"/>
  </si>
  <si>
    <t>電話番号:098-765-4321</t>
    <rPh sb="0" eb="2">
      <t>デンワ</t>
    </rPh>
    <rPh sb="2" eb="4">
      <t>バンゴウ</t>
    </rPh>
    <phoneticPr fontId="2"/>
  </si>
  <si>
    <t>（１）生産計画</t>
    <rPh sb="3" eb="5">
      <t>セイサン</t>
    </rPh>
    <rPh sb="5" eb="7">
      <t>ケイカク</t>
    </rPh>
    <phoneticPr fontId="2"/>
  </si>
  <si>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2"/>
  </si>
  <si>
    <t>３　違約金について</t>
  </si>
  <si>
    <t>（１）取引を履行できない場合</t>
  </si>
  <si>
    <t>（２）目的外使用が行われた場合</t>
  </si>
  <si>
    <t>別紙様式第４－５号の１</t>
    <rPh sb="0" eb="2">
      <t>ベッシ</t>
    </rPh>
    <rPh sb="2" eb="4">
      <t>ヨウシキ</t>
    </rPh>
    <rPh sb="4" eb="5">
      <t>ダイ</t>
    </rPh>
    <rPh sb="8" eb="9">
      <t>ゴウ</t>
    </rPh>
    <phoneticPr fontId="2"/>
  </si>
  <si>
    <t>（注2）内容の改変を伴わない限り、取組内容に応じて様式は変更できるものとする。</t>
    <rPh sb="1" eb="2">
      <t>チュウ</t>
    </rPh>
    <rPh sb="4" eb="6">
      <t>ナイヨウ</t>
    </rPh>
    <rPh sb="7" eb="9">
      <t>カイヘン</t>
    </rPh>
    <rPh sb="10" eb="11">
      <t>トモナ</t>
    </rPh>
    <rPh sb="14" eb="15">
      <t>カギ</t>
    </rPh>
    <rPh sb="17" eb="19">
      <t>トリクミ</t>
    </rPh>
    <rPh sb="19" eb="21">
      <t>ナイヨウ</t>
    </rPh>
    <rPh sb="22" eb="23">
      <t>オウ</t>
    </rPh>
    <rPh sb="25" eb="27">
      <t>ヨウシキ</t>
    </rPh>
    <rPh sb="28" eb="30">
      <t>ヘンコウ</t>
    </rPh>
    <phoneticPr fontId="2"/>
  </si>
  <si>
    <t>（農業者等）</t>
    <rPh sb="1" eb="3">
      <t>ノウギョウ</t>
    </rPh>
    <rPh sb="3" eb="4">
      <t>シャ</t>
    </rPh>
    <rPh sb="4" eb="5">
      <t>トウ</t>
    </rPh>
    <phoneticPr fontId="2"/>
  </si>
  <si>
    <t>別紙様式第４－５号の２</t>
    <rPh sb="0" eb="2">
      <t>ベッシ</t>
    </rPh>
    <rPh sb="2" eb="4">
      <t>ヨウシキ</t>
    </rPh>
    <rPh sb="4" eb="5">
      <t>ダイ</t>
    </rPh>
    <rPh sb="8" eb="9">
      <t>ゴウ</t>
    </rPh>
    <phoneticPr fontId="2"/>
  </si>
  <si>
    <t>１　区分管理の種類と具体的な内容</t>
    <rPh sb="2" eb="4">
      <t>クブン</t>
    </rPh>
    <rPh sb="4" eb="6">
      <t>カンリ</t>
    </rPh>
    <rPh sb="7" eb="9">
      <t>シュルイ</t>
    </rPh>
    <rPh sb="10" eb="13">
      <t>グタイテキ</t>
    </rPh>
    <rPh sb="14" eb="16">
      <t>ナイヨウ</t>
    </rPh>
    <phoneticPr fontId="2"/>
  </si>
  <si>
    <t>　（ア）多収に向けた技術や生産資材を用いる。</t>
    <rPh sb="4" eb="5">
      <t>タ</t>
    </rPh>
    <rPh sb="5" eb="6">
      <t>シュウ</t>
    </rPh>
    <rPh sb="7" eb="8">
      <t>ム</t>
    </rPh>
    <rPh sb="10" eb="12">
      <t>ギジュツ</t>
    </rPh>
    <rPh sb="13" eb="15">
      <t>セイサン</t>
    </rPh>
    <rPh sb="15" eb="17">
      <t>シザイ</t>
    </rPh>
    <rPh sb="18" eb="19">
      <t>モチ</t>
    </rPh>
    <phoneticPr fontId="2"/>
  </si>
  <si>
    <t>　（イ）-①省力化栽培（②以外）を行う。</t>
    <rPh sb="6" eb="9">
      <t>ショウリョクカ</t>
    </rPh>
    <rPh sb="9" eb="11">
      <t>サイバイ</t>
    </rPh>
    <rPh sb="13" eb="15">
      <t>イガイ</t>
    </rPh>
    <rPh sb="17" eb="18">
      <t>オコナ</t>
    </rPh>
    <phoneticPr fontId="2"/>
  </si>
  <si>
    <t>　（イ）-②生産性ないし収量が低いほ場で取り組む。</t>
    <rPh sb="6" eb="9">
      <t>セイサンセイ</t>
    </rPh>
    <rPh sb="12" eb="14">
      <t>シュウリョウ</t>
    </rPh>
    <rPh sb="15" eb="16">
      <t>ヒク</t>
    </rPh>
    <rPh sb="18" eb="19">
      <t>バ</t>
    </rPh>
    <rPh sb="20" eb="21">
      <t>ト</t>
    </rPh>
    <rPh sb="22" eb="23">
      <t>ク</t>
    </rPh>
    <phoneticPr fontId="2"/>
  </si>
  <si>
    <t>　（ウ）その他</t>
    <rPh sb="6" eb="7">
      <t>タ</t>
    </rPh>
    <phoneticPr fontId="2"/>
  </si>
  <si>
    <t>２　区分管理を行うほ場の所在・地番と面積</t>
    <rPh sb="2" eb="4">
      <t>クブン</t>
    </rPh>
    <rPh sb="4" eb="6">
      <t>カンリ</t>
    </rPh>
    <rPh sb="7" eb="8">
      <t>オコナ</t>
    </rPh>
    <rPh sb="10" eb="11">
      <t>バ</t>
    </rPh>
    <rPh sb="12" eb="14">
      <t>ショザイ</t>
    </rPh>
    <rPh sb="15" eb="17">
      <t>チバン</t>
    </rPh>
    <rPh sb="18" eb="20">
      <t>メンセキ</t>
    </rPh>
    <phoneticPr fontId="2"/>
  </si>
  <si>
    <t>【子実を収穫しないWCS用稲及び青刈り稲等に取り組む場合】</t>
    <rPh sb="1" eb="2">
      <t>コ</t>
    </rPh>
    <rPh sb="2" eb="3">
      <t>ミ</t>
    </rPh>
    <rPh sb="4" eb="6">
      <t>シュウカク</t>
    </rPh>
    <rPh sb="12" eb="13">
      <t>ヨウ</t>
    </rPh>
    <rPh sb="13" eb="14">
      <t>イネ</t>
    </rPh>
    <rPh sb="14" eb="15">
      <t>オヨ</t>
    </rPh>
    <rPh sb="16" eb="18">
      <t>アオガ</t>
    </rPh>
    <rPh sb="19" eb="20">
      <t>イネ</t>
    </rPh>
    <rPh sb="20" eb="21">
      <t>トウ</t>
    </rPh>
    <rPh sb="22" eb="23">
      <t>ト</t>
    </rPh>
    <rPh sb="24" eb="25">
      <t>ク</t>
    </rPh>
    <rPh sb="26" eb="28">
      <t>バアイ</t>
    </rPh>
    <phoneticPr fontId="2"/>
  </si>
  <si>
    <t>（兼用途限定米穀の用途外使用承認申請書）</t>
    <rPh sb="1" eb="2">
      <t>ケン</t>
    </rPh>
    <rPh sb="2" eb="4">
      <t>ヨウト</t>
    </rPh>
    <rPh sb="4" eb="6">
      <t>ゲンテイ</t>
    </rPh>
    <rPh sb="6" eb="8">
      <t>ベイコク</t>
    </rPh>
    <rPh sb="9" eb="11">
      <t>ヨウト</t>
    </rPh>
    <rPh sb="11" eb="12">
      <t>ガイ</t>
    </rPh>
    <rPh sb="12" eb="14">
      <t>シヨウ</t>
    </rPh>
    <rPh sb="14" eb="16">
      <t>ショウニン</t>
    </rPh>
    <rPh sb="16" eb="19">
      <t>シンセイショ</t>
    </rPh>
    <phoneticPr fontId="2"/>
  </si>
  <si>
    <t>　　注２：上記の用途以外に販売又は使用する場合は、用途外使用申請を行うこと。</t>
    <rPh sb="2" eb="3">
      <t>チュウ</t>
    </rPh>
    <rPh sb="5" eb="7">
      <t>ジョウキ</t>
    </rPh>
    <rPh sb="8" eb="10">
      <t>ヨウト</t>
    </rPh>
    <rPh sb="10" eb="12">
      <t>イガイ</t>
    </rPh>
    <rPh sb="13" eb="15">
      <t>ハンバイ</t>
    </rPh>
    <rPh sb="15" eb="16">
      <t>マタ</t>
    </rPh>
    <rPh sb="17" eb="19">
      <t>シヨウ</t>
    </rPh>
    <rPh sb="21" eb="23">
      <t>バアイ</t>
    </rPh>
    <rPh sb="25" eb="27">
      <t>ヨウト</t>
    </rPh>
    <rPh sb="27" eb="28">
      <t>ガイ</t>
    </rPh>
    <rPh sb="28" eb="30">
      <t>シヨウ</t>
    </rPh>
    <rPh sb="30" eb="32">
      <t>シンセイ</t>
    </rPh>
    <rPh sb="33" eb="34">
      <t>オコナ</t>
    </rPh>
    <phoneticPr fontId="2"/>
  </si>
  <si>
    <t>　　注１：必要に応じて記入し、販売先が決まっている場合は販売先を記入すること。</t>
    <rPh sb="2" eb="3">
      <t>チュウ</t>
    </rPh>
    <rPh sb="5" eb="7">
      <t>ヒツヨウ</t>
    </rPh>
    <rPh sb="8" eb="9">
      <t>オウ</t>
    </rPh>
    <rPh sb="11" eb="13">
      <t>キニュウ</t>
    </rPh>
    <rPh sb="15" eb="18">
      <t>ハンバイサキ</t>
    </rPh>
    <rPh sb="19" eb="20">
      <t>キ</t>
    </rPh>
    <rPh sb="25" eb="27">
      <t>バアイ</t>
    </rPh>
    <rPh sb="28" eb="31">
      <t>ハンバイサキ</t>
    </rPh>
    <rPh sb="32" eb="34">
      <t>キニュウ</t>
    </rPh>
    <phoneticPr fontId="2"/>
  </si>
  <si>
    <t>　　圃場を特定して作付け、適切な水・肥培管理を行ったうえで捨て作りをしないとともに、その全量</t>
    <rPh sb="2" eb="4">
      <t>ホジョウ</t>
    </rPh>
    <rPh sb="5" eb="7">
      <t>トクテイ</t>
    </rPh>
    <rPh sb="9" eb="11">
      <t>サクツ</t>
    </rPh>
    <rPh sb="13" eb="15">
      <t>テキセツ</t>
    </rPh>
    <rPh sb="16" eb="17">
      <t>ミズ</t>
    </rPh>
    <rPh sb="18" eb="20">
      <t>ヒバイ</t>
    </rPh>
    <rPh sb="20" eb="22">
      <t>カンリ</t>
    </rPh>
    <rPh sb="23" eb="24">
      <t>オコナ</t>
    </rPh>
    <rPh sb="29" eb="30">
      <t>ス</t>
    </rPh>
    <rPh sb="31" eb="32">
      <t>ヅク</t>
    </rPh>
    <rPh sb="44" eb="46">
      <t>ゼンリョウ</t>
    </rPh>
    <phoneticPr fontId="2"/>
  </si>
  <si>
    <t>　を定められた用途として収穫し、子実は収穫しません。</t>
    <phoneticPr fontId="2"/>
  </si>
  <si>
    <t xml:space="preserve">  </t>
    <phoneticPr fontId="2"/>
  </si>
  <si>
    <t>　　また、収穫した後は適切な管理を行うとともに、その全量を確実に需要者に供給します。</t>
    <rPh sb="5" eb="7">
      <t>シュウカク</t>
    </rPh>
    <rPh sb="9" eb="10">
      <t>アト</t>
    </rPh>
    <rPh sb="11" eb="13">
      <t>テキセツ</t>
    </rPh>
    <rPh sb="14" eb="16">
      <t>カンリ</t>
    </rPh>
    <rPh sb="17" eb="18">
      <t>オコナ</t>
    </rPh>
    <rPh sb="26" eb="28">
      <t>ゼンリョウ</t>
    </rPh>
    <rPh sb="29" eb="31">
      <t>カクジツ</t>
    </rPh>
    <rPh sb="32" eb="34">
      <t>ジュヨウ</t>
    </rPh>
    <rPh sb="34" eb="35">
      <t>シャ</t>
    </rPh>
    <rPh sb="36" eb="37">
      <t>キョウ</t>
    </rPh>
    <phoneticPr fontId="2"/>
  </si>
  <si>
    <t>（注1）当事者は需要に応じた米の生産・販売の推進に関する要領別紙３を保管すること。</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</si>
  <si>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（注１）当事者は需要に応じた米の生産・販売の推進に関する要領別紙３を保管すること。　</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</si>
  <si>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新規需要米の出荷流通に関する誓約書</t>
    <rPh sb="0" eb="2">
      <t>シンキ</t>
    </rPh>
    <rPh sb="2" eb="4">
      <t>ジュヨウ</t>
    </rPh>
    <rPh sb="4" eb="5">
      <t>マイ</t>
    </rPh>
    <rPh sb="6" eb="8">
      <t>シュッカ</t>
    </rPh>
    <rPh sb="8" eb="10">
      <t>リュウツウ</t>
    </rPh>
    <rPh sb="11" eb="12">
      <t>カン</t>
    </rPh>
    <rPh sb="14" eb="17">
      <t>セイヤクショ</t>
    </rPh>
    <phoneticPr fontId="2"/>
  </si>
  <si>
    <t>新規需要米の適正出荷に関する誓約書</t>
    <rPh sb="0" eb="2">
      <t>シンキ</t>
    </rPh>
    <rPh sb="2" eb="4">
      <t>ジュヨウ</t>
    </rPh>
    <rPh sb="4" eb="5">
      <t>マイ</t>
    </rPh>
    <rPh sb="6" eb="8">
      <t>テキセイ</t>
    </rPh>
    <rPh sb="8" eb="10">
      <t>シュッカ</t>
    </rPh>
    <rPh sb="11" eb="12">
      <t>カン</t>
    </rPh>
    <rPh sb="14" eb="17">
      <t>セイヤクショ</t>
    </rPh>
    <phoneticPr fontId="2"/>
  </si>
  <si>
    <t>頭</t>
    <rPh sb="0" eb="1">
      <t>トウ</t>
    </rPh>
    <phoneticPr fontId="2"/>
  </si>
  <si>
    <t>農業者等</t>
    <rPh sb="0" eb="4">
      <t>ノウギョウシャトウ</t>
    </rPh>
    <phoneticPr fontId="2"/>
  </si>
  <si>
    <t>住　　所</t>
    <rPh sb="0" eb="1">
      <t>ジュウ</t>
    </rPh>
    <rPh sb="3" eb="4">
      <t>ショ</t>
    </rPh>
    <phoneticPr fontId="2"/>
  </si>
  <si>
    <t>氏　　名</t>
    <rPh sb="0" eb="1">
      <t>シ</t>
    </rPh>
    <rPh sb="3" eb="4">
      <t>ナ</t>
    </rPh>
    <phoneticPr fontId="2"/>
  </si>
  <si>
    <t>電話番号</t>
    <rPh sb="0" eb="2">
      <t>デンワ</t>
    </rPh>
    <rPh sb="2" eb="4">
      <t>バンゴウ</t>
    </rPh>
    <phoneticPr fontId="2"/>
  </si>
  <si>
    <t>　需要に応じた米の生産・販売の推進に関する要領（平成２６年４月１日付け２５生産第３５７８号農林水産省生産局長通知）別紙２の第４の１に基づき、下記のとおり申請します。</t>
    <rPh sb="15" eb="17">
      <t>スイシン</t>
    </rPh>
    <rPh sb="24" eb="26">
      <t>ヘイセイ</t>
    </rPh>
    <rPh sb="28" eb="29">
      <t>ネン</t>
    </rPh>
    <rPh sb="30" eb="31">
      <t>ガツ</t>
    </rPh>
    <rPh sb="32" eb="34">
      <t>ニチヅ</t>
    </rPh>
    <rPh sb="37" eb="39">
      <t>セイサン</t>
    </rPh>
    <rPh sb="39" eb="40">
      <t>ダイ</t>
    </rPh>
    <phoneticPr fontId="2"/>
  </si>
  <si>
    <t>２　取組の概要</t>
    <phoneticPr fontId="2"/>
  </si>
  <si>
    <t>　（具体的な取組内容）</t>
    <phoneticPr fontId="2"/>
  </si>
  <si>
    <t>３　取組計画</t>
    <rPh sb="4" eb="6">
      <t>ケイカク</t>
    </rPh>
    <phoneticPr fontId="2"/>
  </si>
  <si>
    <t>種　類
※1</t>
    <phoneticPr fontId="2"/>
  </si>
  <si>
    <t>品　種
※2</t>
    <rPh sb="0" eb="1">
      <t>シナ</t>
    </rPh>
    <rPh sb="2" eb="3">
      <t>タネ</t>
    </rPh>
    <phoneticPr fontId="2"/>
  </si>
  <si>
    <t>数　量
（玄米kg）※3</t>
    <phoneticPr fontId="2"/>
  </si>
  <si>
    <t>単　収</t>
    <rPh sb="0" eb="1">
      <t>タン</t>
    </rPh>
    <rPh sb="2" eb="3">
      <t>オサム</t>
    </rPh>
    <phoneticPr fontId="2"/>
  </si>
  <si>
    <t>面　積
（㎡）</t>
    <phoneticPr fontId="2"/>
  </si>
  <si>
    <t>出荷方式
※4</t>
    <rPh sb="0" eb="2">
      <t>シュッカ</t>
    </rPh>
    <rPh sb="2" eb="4">
      <t>ホウシキ</t>
    </rPh>
    <phoneticPr fontId="2"/>
  </si>
  <si>
    <t>（２）販売計画</t>
    <rPh sb="3" eb="5">
      <t>ハンバイ</t>
    </rPh>
    <phoneticPr fontId="2"/>
  </si>
  <si>
    <t>種　類</t>
    <phoneticPr fontId="2"/>
  </si>
  <si>
    <t>需要者等名　※1</t>
    <rPh sb="4" eb="5">
      <t>メイ</t>
    </rPh>
    <phoneticPr fontId="2"/>
  </si>
  <si>
    <t>態様
※2</t>
    <phoneticPr fontId="2"/>
  </si>
  <si>
    <t>数　量
（玄米kg）</t>
    <phoneticPr fontId="2"/>
  </si>
  <si>
    <t>都道府県</t>
    <phoneticPr fontId="2"/>
  </si>
  <si>
    <t>名　称</t>
    <phoneticPr fontId="2"/>
  </si>
  <si>
    <t>４　適正流通に関する事項（主食用途流通防止の措置）</t>
  </si>
  <si>
    <t>（１）具体的な措置</t>
    <phoneticPr fontId="2"/>
  </si>
  <si>
    <t>（２）ふるい下米や規格外等の低品位米が生じた際の用途、販売先等</t>
    <rPh sb="9" eb="12">
      <t>キカクガイ</t>
    </rPh>
    <rPh sb="12" eb="13">
      <t>トウ</t>
    </rPh>
    <rPh sb="14" eb="15">
      <t>テイ</t>
    </rPh>
    <rPh sb="15" eb="17">
      <t>ヒンイ</t>
    </rPh>
    <rPh sb="17" eb="18">
      <t>コメ</t>
    </rPh>
    <rPh sb="19" eb="20">
      <t>ショウ</t>
    </rPh>
    <rPh sb="22" eb="23">
      <t>サイ</t>
    </rPh>
    <rPh sb="27" eb="31">
      <t>ハンバイサキトウ</t>
    </rPh>
    <phoneticPr fontId="2"/>
  </si>
  <si>
    <t>（取組主体等で低品位米が生じた場合）</t>
    <rPh sb="1" eb="3">
      <t>トリクミ</t>
    </rPh>
    <rPh sb="3" eb="5">
      <t>シュタイ</t>
    </rPh>
    <rPh sb="5" eb="6">
      <t>トウ</t>
    </rPh>
    <rPh sb="7" eb="8">
      <t>テイ</t>
    </rPh>
    <rPh sb="8" eb="10">
      <t>ヒンイ</t>
    </rPh>
    <rPh sb="10" eb="11">
      <t>マイ</t>
    </rPh>
    <rPh sb="12" eb="13">
      <t>ショウ</t>
    </rPh>
    <rPh sb="15" eb="17">
      <t>バアイ</t>
    </rPh>
    <phoneticPr fontId="2"/>
  </si>
  <si>
    <t>（需要者等で低品位米が生じた場合）</t>
    <rPh sb="1" eb="4">
      <t>ジュヨウシャ</t>
    </rPh>
    <phoneticPr fontId="2"/>
  </si>
  <si>
    <t>（注）発生が想定される場合は原則記載すること。</t>
    <rPh sb="1" eb="2">
      <t>チュウ</t>
    </rPh>
    <rPh sb="3" eb="5">
      <t>ハッセイ</t>
    </rPh>
    <rPh sb="6" eb="8">
      <t>ソウテイ</t>
    </rPh>
    <rPh sb="11" eb="13">
      <t>バアイ</t>
    </rPh>
    <rPh sb="14" eb="16">
      <t>ゲンソク</t>
    </rPh>
    <rPh sb="16" eb="18">
      <t>キサイ</t>
    </rPh>
    <phoneticPr fontId="2"/>
  </si>
  <si>
    <t>【添付書類】</t>
  </si>
  <si>
    <t>１　販売契約の状況が分かる以下のいずれかの書類</t>
    <rPh sb="7" eb="9">
      <t>ジョウキョウ</t>
    </rPh>
    <rPh sb="10" eb="11">
      <t>ワ</t>
    </rPh>
    <rPh sb="13" eb="15">
      <t>イカ</t>
    </rPh>
    <rPh sb="21" eb="23">
      <t>ショルイ</t>
    </rPh>
    <phoneticPr fontId="2"/>
  </si>
  <si>
    <t>（１）需要者等との販売契約書の写し（別紙様式第４－４号）</t>
    <phoneticPr fontId="2"/>
  </si>
  <si>
    <t>（２）買取販売事業者に販売を行う場合にあっては買取販売要領第２の規定に基づき提出した販売承認</t>
    <rPh sb="3" eb="5">
      <t>カイトリ</t>
    </rPh>
    <rPh sb="5" eb="7">
      <t>ハンバイ</t>
    </rPh>
    <rPh sb="7" eb="10">
      <t>ジギョウシャ</t>
    </rPh>
    <rPh sb="11" eb="13">
      <t>ハンバイ</t>
    </rPh>
    <rPh sb="14" eb="15">
      <t>オコナ</t>
    </rPh>
    <rPh sb="16" eb="18">
      <t>バアイ</t>
    </rPh>
    <rPh sb="23" eb="25">
      <t>カイトリ</t>
    </rPh>
    <rPh sb="25" eb="27">
      <t>ハンバイ</t>
    </rPh>
    <rPh sb="27" eb="29">
      <t>ヨウリョウ</t>
    </rPh>
    <rPh sb="29" eb="30">
      <t>ダイ</t>
    </rPh>
    <rPh sb="32" eb="34">
      <t>キテイ</t>
    </rPh>
    <rPh sb="35" eb="36">
      <t>モト</t>
    </rPh>
    <rPh sb="38" eb="40">
      <t>テイシュツ</t>
    </rPh>
    <rPh sb="42" eb="44">
      <t>ハンバイ</t>
    </rPh>
    <rPh sb="44" eb="46">
      <t>ショウニン</t>
    </rPh>
    <phoneticPr fontId="2"/>
  </si>
  <si>
    <t>　　　要領第４の規定に基づき受領した承認通知書（別記様式第３号）の写し</t>
    <phoneticPr fontId="2"/>
  </si>
  <si>
    <t>（４）申請時までに需要者等との販売契約書を締結できない場合にあっては新規需要米販売計画書等</t>
  </si>
  <si>
    <t>２　農業者等及び需要者等が作成した適正流通に関する誓約書（別紙様式第４－５号の１、別紙様式第</t>
    <rPh sb="2" eb="5">
      <t>ノウギョウシャ</t>
    </rPh>
    <rPh sb="5" eb="6">
      <t>トウ</t>
    </rPh>
    <rPh sb="6" eb="7">
      <t>オヨ</t>
    </rPh>
    <rPh sb="8" eb="10">
      <t>ジュヨウ</t>
    </rPh>
    <rPh sb="10" eb="12">
      <t>シャナド</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rPh sb="41" eb="43">
      <t>ベッシ</t>
    </rPh>
    <rPh sb="43" eb="45">
      <t>ヨウシキ</t>
    </rPh>
    <rPh sb="45" eb="46">
      <t>ダイ</t>
    </rPh>
    <phoneticPr fontId="2"/>
  </si>
  <si>
    <t>　４－５号の２、別紙様式第４－６号）</t>
    <rPh sb="4" eb="5">
      <t>ゴウ</t>
    </rPh>
    <rPh sb="8" eb="10">
      <t>ベッシ</t>
    </rPh>
    <rPh sb="10" eb="12">
      <t>ヨウシキ</t>
    </rPh>
    <rPh sb="12" eb="13">
      <t>ダイ</t>
    </rPh>
    <rPh sb="16" eb="17">
      <t>ゴウ</t>
    </rPh>
    <phoneticPr fontId="2"/>
  </si>
  <si>
    <t>３　全国生産出荷団体又は都道府県生産出荷団体が取組主体となる場合は新規需要米団体間集荷計画書</t>
    <phoneticPr fontId="2"/>
  </si>
  <si>
    <t>別紙様式第４－１号</t>
    <phoneticPr fontId="2"/>
  </si>
  <si>
    <t>　九州農政局長　　　　殿　</t>
    <phoneticPr fontId="2"/>
  </si>
  <si>
    <t>うるち米</t>
  </si>
  <si>
    <t>○</t>
  </si>
  <si>
    <t>羽</t>
  </si>
  <si>
    <t>印刷指定番号</t>
    <rPh sb="0" eb="2">
      <t>インサツ</t>
    </rPh>
    <rPh sb="2" eb="4">
      <t>シテイ</t>
    </rPh>
    <rPh sb="4" eb="6">
      <t>バンゴウ</t>
    </rPh>
    <phoneticPr fontId="2"/>
  </si>
  <si>
    <t>届出年月日</t>
    <rPh sb="0" eb="2">
      <t>トドケデ</t>
    </rPh>
    <rPh sb="2" eb="5">
      <t>ネンガッピ</t>
    </rPh>
    <phoneticPr fontId="2"/>
  </si>
  <si>
    <t>用途</t>
    <rPh sb="0" eb="2">
      <t>ヨウト</t>
    </rPh>
    <phoneticPr fontId="2"/>
  </si>
  <si>
    <t>４　適正流通に関する事項</t>
    <rPh sb="2" eb="4">
      <t>テキセイ</t>
    </rPh>
    <rPh sb="4" eb="6">
      <t>リュウツウ</t>
    </rPh>
    <rPh sb="7" eb="8">
      <t>カン</t>
    </rPh>
    <rPh sb="10" eb="12">
      <t>ジコウ</t>
    </rPh>
    <phoneticPr fontId="2"/>
  </si>
  <si>
    <t>取組概要作成用データー</t>
    <rPh sb="0" eb="2">
      <t>トリクミ</t>
    </rPh>
    <rPh sb="2" eb="4">
      <t>ガイヨウ</t>
    </rPh>
    <rPh sb="4" eb="7">
      <t>サクセイヨウ</t>
    </rPh>
    <phoneticPr fontId="2"/>
  </si>
  <si>
    <t>県番号</t>
    <rPh sb="0" eb="1">
      <t>ケン</t>
    </rPh>
    <rPh sb="1" eb="3">
      <t>バンゴウ</t>
    </rPh>
    <phoneticPr fontId="2"/>
  </si>
  <si>
    <t>協議会名</t>
    <rPh sb="0" eb="3">
      <t>キョウギカイ</t>
    </rPh>
    <rPh sb="3" eb="4">
      <t>メイ</t>
    </rPh>
    <phoneticPr fontId="2"/>
  </si>
  <si>
    <t>協議会番号</t>
    <rPh sb="0" eb="3">
      <t>キョウギカイ</t>
    </rPh>
    <rPh sb="3" eb="5">
      <t>バンゴウ</t>
    </rPh>
    <phoneticPr fontId="2"/>
  </si>
  <si>
    <t>農業者コード</t>
    <rPh sb="0" eb="3">
      <t>ノウギョウシャ</t>
    </rPh>
    <phoneticPr fontId="2"/>
  </si>
  <si>
    <t>引き渡し年月日</t>
    <rPh sb="0" eb="1">
      <t>ヒ</t>
    </rPh>
    <rPh sb="2" eb="3">
      <t>ワタ</t>
    </rPh>
    <rPh sb="4" eb="7">
      <t>ネンガッピ</t>
    </rPh>
    <phoneticPr fontId="2"/>
  </si>
  <si>
    <t>（１）具体的な措置</t>
    <rPh sb="3" eb="6">
      <t>グタイテキ</t>
    </rPh>
    <rPh sb="7" eb="9">
      <t>ソチ</t>
    </rPh>
    <phoneticPr fontId="2"/>
  </si>
  <si>
    <t>需要者名</t>
    <rPh sb="0" eb="2">
      <t>ジュヨウ</t>
    </rPh>
    <rPh sb="2" eb="3">
      <t>シャ</t>
    </rPh>
    <rPh sb="3" eb="4">
      <t>メイ</t>
    </rPh>
    <phoneticPr fontId="2"/>
  </si>
  <si>
    <t>家畜の種類</t>
    <rPh sb="0" eb="2">
      <t>カチク</t>
    </rPh>
    <rPh sb="3" eb="5">
      <t>シュルイ</t>
    </rPh>
    <phoneticPr fontId="2"/>
  </si>
  <si>
    <t>飼養数</t>
    <rPh sb="0" eb="2">
      <t>シヨウ</t>
    </rPh>
    <rPh sb="2" eb="3">
      <t>スウ</t>
    </rPh>
    <phoneticPr fontId="2"/>
  </si>
  <si>
    <t>飼養単位</t>
    <rPh sb="0" eb="2">
      <t>シヨウ</t>
    </rPh>
    <rPh sb="2" eb="3">
      <t>タン</t>
    </rPh>
    <rPh sb="3" eb="4">
      <t>イ</t>
    </rPh>
    <phoneticPr fontId="2"/>
  </si>
  <si>
    <t>1日当たり1頭（羽）当たりの給与量（㎏）</t>
    <rPh sb="1" eb="2">
      <t>ニチ</t>
    </rPh>
    <rPh sb="2" eb="3">
      <t>ア</t>
    </rPh>
    <rPh sb="6" eb="7">
      <t>トウ</t>
    </rPh>
    <rPh sb="8" eb="9">
      <t>ワ</t>
    </rPh>
    <rPh sb="10" eb="11">
      <t>ア</t>
    </rPh>
    <rPh sb="14" eb="16">
      <t>キュウヨ</t>
    </rPh>
    <rPh sb="16" eb="17">
      <t>リョウ</t>
    </rPh>
    <phoneticPr fontId="2"/>
  </si>
  <si>
    <t>特記事項</t>
    <rPh sb="0" eb="2">
      <t>トッキ</t>
    </rPh>
    <rPh sb="2" eb="4">
      <t>ジコウ</t>
    </rPh>
    <phoneticPr fontId="2"/>
  </si>
  <si>
    <t>年</t>
    <rPh sb="0" eb="1">
      <t>ネン</t>
    </rPh>
    <phoneticPr fontId="2"/>
  </si>
  <si>
    <t>月</t>
    <rPh sb="0" eb="1">
      <t>ツキ</t>
    </rPh>
    <phoneticPr fontId="2"/>
  </si>
  <si>
    <t>日</t>
    <rPh sb="0" eb="1">
      <t>ヒ</t>
    </rPh>
    <phoneticPr fontId="2"/>
  </si>
  <si>
    <t>熊本県○○市○○町1234-56</t>
    <rPh sb="0" eb="3">
      <t>クマモトケン</t>
    </rPh>
    <rPh sb="5" eb="6">
      <t>シ</t>
    </rPh>
    <rPh sb="8" eb="9">
      <t>マチ</t>
    </rPh>
    <phoneticPr fontId="2"/>
  </si>
  <si>
    <t>直轄一郎</t>
    <rPh sb="0" eb="2">
      <t>チョッカツ</t>
    </rPh>
    <rPh sb="2" eb="3">
      <t>1</t>
    </rPh>
    <phoneticPr fontId="2"/>
  </si>
  <si>
    <t>○○○農業再生協議会</t>
    <rPh sb="3" eb="5">
      <t>ノウギョウ</t>
    </rPh>
    <rPh sb="5" eb="7">
      <t>サイセイ</t>
    </rPh>
    <rPh sb="7" eb="10">
      <t>キョウギカイ</t>
    </rPh>
    <phoneticPr fontId="2"/>
  </si>
  <si>
    <t>契約書に基づき主食用以外に適正流通を行う。
低品位の米穀を寄せ集めて出荷しない。
また、主食用米との区分・保管管理を行う。
出荷・販売伝票及び作業日誌を備え付ける。</t>
    <rPh sb="7" eb="10">
      <t>シュショクヨウ</t>
    </rPh>
    <rPh sb="10" eb="12">
      <t>イガイ</t>
    </rPh>
    <rPh sb="22" eb="25">
      <t>テイヒンイ</t>
    </rPh>
    <rPh sb="26" eb="28">
      <t>ベイコク</t>
    </rPh>
    <rPh sb="29" eb="30">
      <t>ヨ</t>
    </rPh>
    <rPh sb="31" eb="32">
      <t>アツ</t>
    </rPh>
    <rPh sb="34" eb="36">
      <t>シュッカ</t>
    </rPh>
    <rPh sb="44" eb="47">
      <t>シュショクヨウ</t>
    </rPh>
    <rPh sb="47" eb="48">
      <t>コメ</t>
    </rPh>
    <rPh sb="50" eb="52">
      <t>クブン</t>
    </rPh>
    <rPh sb="53" eb="55">
      <t>ホカン</t>
    </rPh>
    <rPh sb="55" eb="57">
      <t>カンリ</t>
    </rPh>
    <rPh sb="58" eb="59">
      <t>オコナ</t>
    </rPh>
    <rPh sb="62" eb="64">
      <t>シュッカ</t>
    </rPh>
    <rPh sb="65" eb="67">
      <t>ハンバイ</t>
    </rPh>
    <rPh sb="67" eb="69">
      <t>デンピョウ</t>
    </rPh>
    <rPh sb="69" eb="70">
      <t>オヨ</t>
    </rPh>
    <rPh sb="71" eb="73">
      <t>サギョウ</t>
    </rPh>
    <rPh sb="73" eb="75">
      <t>ニッシ</t>
    </rPh>
    <rPh sb="76" eb="77">
      <t>ソナ</t>
    </rPh>
    <rPh sb="78" eb="79">
      <t>ツ</t>
    </rPh>
    <phoneticPr fontId="2"/>
  </si>
  <si>
    <t>肥育豚</t>
    <rPh sb="0" eb="2">
      <t>ヒイク</t>
    </rPh>
    <rPh sb="2" eb="3">
      <t>ブタ</t>
    </rPh>
    <phoneticPr fontId="2"/>
  </si>
  <si>
    <t>翌年の自家用種子として、○○ａ分、○○㎏を確保する。</t>
    <rPh sb="0" eb="2">
      <t>ヨクネン</t>
    </rPh>
    <rPh sb="3" eb="6">
      <t>ジカヨウ</t>
    </rPh>
    <rPh sb="6" eb="8">
      <t>シュシ</t>
    </rPh>
    <rPh sb="15" eb="16">
      <t>ブン</t>
    </rPh>
    <rPh sb="21" eb="23">
      <t>カクホ</t>
    </rPh>
    <phoneticPr fontId="2"/>
  </si>
  <si>
    <t>JA△△　○○市○○町○○－○○</t>
    <rPh sb="7" eb="8">
      <t>シ</t>
    </rPh>
    <rPh sb="10" eb="11">
      <t>マチ</t>
    </rPh>
    <phoneticPr fontId="2"/>
  </si>
  <si>
    <t>熊本県△△郡△△町987-65</t>
    <rPh sb="0" eb="3">
      <t>クマモトケン</t>
    </rPh>
    <rPh sb="5" eb="6">
      <t>グン</t>
    </rPh>
    <rPh sb="8" eb="9">
      <t>マチ</t>
    </rPh>
    <phoneticPr fontId="2"/>
  </si>
  <si>
    <t>直轄二郎</t>
    <rPh sb="0" eb="2">
      <t>チョッカツ</t>
    </rPh>
    <rPh sb="2" eb="3">
      <t>2</t>
    </rPh>
    <phoneticPr fontId="2"/>
  </si>
  <si>
    <t>234-567-8901</t>
    <phoneticPr fontId="2"/>
  </si>
  <si>
    <t>△△△農業再生協議会</t>
    <rPh sb="3" eb="5">
      <t>ノウギョウ</t>
    </rPh>
    <rPh sb="5" eb="7">
      <t>サイセイ</t>
    </rPh>
    <rPh sb="7" eb="10">
      <t>キョウギカイ</t>
    </rPh>
    <phoneticPr fontId="2"/>
  </si>
  <si>
    <t>002</t>
    <phoneticPr fontId="2"/>
  </si>
  <si>
    <t>2345678901234</t>
    <phoneticPr fontId="2"/>
  </si>
  <si>
    <t>廃棄処理する。</t>
    <rPh sb="0" eb="2">
      <t>ハイキ</t>
    </rPh>
    <rPh sb="2" eb="4">
      <t>ショリ</t>
    </rPh>
    <phoneticPr fontId="2"/>
  </si>
  <si>
    <t>採卵鶏</t>
    <rPh sb="0" eb="2">
      <t>サイラン</t>
    </rPh>
    <rPh sb="2" eb="3">
      <t>ニワトリ</t>
    </rPh>
    <phoneticPr fontId="2"/>
  </si>
  <si>
    <t>飼料用</t>
    <phoneticPr fontId="2"/>
  </si>
  <si>
    <t>品位</t>
    <rPh sb="0" eb="2">
      <t>ヒンイ</t>
    </rPh>
    <phoneticPr fontId="2"/>
  </si>
  <si>
    <t>123-456-7890</t>
    <phoneticPr fontId="2"/>
  </si>
  <si>
    <t>001</t>
    <phoneticPr fontId="2"/>
  </si>
  <si>
    <t>1234567890123</t>
    <phoneticPr fontId="2"/>
  </si>
  <si>
    <t>合格以上の品位</t>
  </si>
  <si>
    <t>ほ場所在地</t>
    <rPh sb="1" eb="2">
      <t>ジョウ</t>
    </rPh>
    <rPh sb="2" eb="5">
      <t>ショザイチ</t>
    </rPh>
    <phoneticPr fontId="2"/>
  </si>
  <si>
    <t>ほ場面積(㎡）</t>
    <rPh sb="1" eb="2">
      <t>ジョウ</t>
    </rPh>
    <rPh sb="2" eb="4">
      <t>メンセキ</t>
    </rPh>
    <phoneticPr fontId="2"/>
  </si>
  <si>
    <t>）</t>
    <phoneticPr fontId="2"/>
  </si>
  <si>
    <t>品種</t>
    <rPh sb="0" eb="2">
      <t>ヒンシュ</t>
    </rPh>
    <phoneticPr fontId="2"/>
  </si>
  <si>
    <t>単収</t>
    <rPh sb="0" eb="2">
      <t>タンシュウ</t>
    </rPh>
    <phoneticPr fontId="2"/>
  </si>
  <si>
    <t>面積
（㎡）</t>
    <rPh sb="0" eb="2">
      <t>メンセキ</t>
    </rPh>
    <phoneticPr fontId="2"/>
  </si>
  <si>
    <t>出荷方式</t>
    <rPh sb="0" eb="2">
      <t>シュッカ</t>
    </rPh>
    <rPh sb="2" eb="4">
      <t>ホウシキ</t>
    </rPh>
    <phoneticPr fontId="2"/>
  </si>
  <si>
    <t>令和２年産数量
（ｋｇ）</t>
    <rPh sb="0" eb="2">
      <t>レイワ</t>
    </rPh>
    <rPh sb="3" eb="4">
      <t>ネン</t>
    </rPh>
    <rPh sb="4" eb="5">
      <t>サン</t>
    </rPh>
    <rPh sb="5" eb="7">
      <t>スウリョウ</t>
    </rPh>
    <phoneticPr fontId="2"/>
  </si>
  <si>
    <t>令和3年産数量
（ｋｇ）</t>
    <rPh sb="0" eb="2">
      <t>レイワ</t>
    </rPh>
    <rPh sb="3" eb="4">
      <t>ネン</t>
    </rPh>
    <rPh sb="4" eb="5">
      <t>サン</t>
    </rPh>
    <rPh sb="5" eb="7">
      <t>スウリョウ</t>
    </rPh>
    <phoneticPr fontId="2"/>
  </si>
  <si>
    <t>令和4年産数量
（ｋｇ）</t>
    <rPh sb="0" eb="2">
      <t>レイワ</t>
    </rPh>
    <rPh sb="3" eb="4">
      <t>ネン</t>
    </rPh>
    <rPh sb="4" eb="5">
      <t>サン</t>
    </rPh>
    <rPh sb="5" eb="7">
      <t>スウリョウ</t>
    </rPh>
    <phoneticPr fontId="2"/>
  </si>
  <si>
    <t>都道府県</t>
    <rPh sb="0" eb="4">
      <t>トドウフケン</t>
    </rPh>
    <phoneticPr fontId="2"/>
  </si>
  <si>
    <t>住所</t>
    <rPh sb="0" eb="2">
      <t>ジュウショ</t>
    </rPh>
    <phoneticPr fontId="2"/>
  </si>
  <si>
    <t>名前</t>
    <rPh sb="0" eb="2">
      <t>ナマエ</t>
    </rPh>
    <phoneticPr fontId="2"/>
  </si>
  <si>
    <t>令和２年産
数量（ｋｇ）</t>
    <rPh sb="0" eb="2">
      <t>レイワ</t>
    </rPh>
    <rPh sb="3" eb="4">
      <t>ネン</t>
    </rPh>
    <rPh sb="4" eb="5">
      <t>サン</t>
    </rPh>
    <rPh sb="6" eb="8">
      <t>スウリョウ</t>
    </rPh>
    <phoneticPr fontId="2"/>
  </si>
  <si>
    <t>令和２年産
販売価格（円／ｋｇ）</t>
    <rPh sb="0" eb="2">
      <t>レイワ</t>
    </rPh>
    <rPh sb="3" eb="4">
      <t>ネン</t>
    </rPh>
    <rPh sb="4" eb="5">
      <t>サン</t>
    </rPh>
    <rPh sb="6" eb="8">
      <t>ハンバイ</t>
    </rPh>
    <rPh sb="8" eb="10">
      <t>カカク</t>
    </rPh>
    <rPh sb="11" eb="12">
      <t>エン</t>
    </rPh>
    <phoneticPr fontId="2"/>
  </si>
  <si>
    <t>令和3年産
数量（ｋｇ）</t>
    <rPh sb="0" eb="2">
      <t>レイワ</t>
    </rPh>
    <rPh sb="3" eb="4">
      <t>ネン</t>
    </rPh>
    <rPh sb="4" eb="5">
      <t>サン</t>
    </rPh>
    <rPh sb="6" eb="8">
      <t>スウリョウ</t>
    </rPh>
    <phoneticPr fontId="2"/>
  </si>
  <si>
    <t>令和3年産
販売価格（円／ｋｇ）</t>
    <rPh sb="0" eb="2">
      <t>レイワ</t>
    </rPh>
    <rPh sb="3" eb="4">
      <t>ネン</t>
    </rPh>
    <rPh sb="4" eb="5">
      <t>サン</t>
    </rPh>
    <rPh sb="6" eb="8">
      <t>ハンバイ</t>
    </rPh>
    <rPh sb="8" eb="10">
      <t>カカク</t>
    </rPh>
    <rPh sb="11" eb="12">
      <t>エン</t>
    </rPh>
    <phoneticPr fontId="2"/>
  </si>
  <si>
    <t>令和4年産
数量（ｋｇ）</t>
    <rPh sb="0" eb="2">
      <t>レイワ</t>
    </rPh>
    <rPh sb="3" eb="4">
      <t>ネン</t>
    </rPh>
    <rPh sb="4" eb="5">
      <t>サン</t>
    </rPh>
    <rPh sb="6" eb="8">
      <t>スウリョウ</t>
    </rPh>
    <phoneticPr fontId="2"/>
  </si>
  <si>
    <t>令和4年産
販売価格（円／ｋｇ）</t>
    <rPh sb="0" eb="2">
      <t>レイワ</t>
    </rPh>
    <rPh sb="3" eb="4">
      <t>ネン</t>
    </rPh>
    <rPh sb="4" eb="5">
      <t>サン</t>
    </rPh>
    <rPh sb="6" eb="8">
      <t>ハンバイ</t>
    </rPh>
    <rPh sb="8" eb="10">
      <t>カカク</t>
    </rPh>
    <rPh sb="11" eb="12">
      <t>エン</t>
    </rPh>
    <phoneticPr fontId="2"/>
  </si>
  <si>
    <t>金額(円）</t>
    <rPh sb="0" eb="2">
      <t>キンガク</t>
    </rPh>
    <rPh sb="3" eb="4">
      <t>エン</t>
    </rPh>
    <phoneticPr fontId="2"/>
  </si>
  <si>
    <t>品種名</t>
    <rPh sb="0" eb="3">
      <t>ヒンシュメイ</t>
    </rPh>
    <phoneticPr fontId="2"/>
  </si>
  <si>
    <t>農業者氏名</t>
    <rPh sb="0" eb="3">
      <t>ノウギョウシャ</t>
    </rPh>
    <rPh sb="3" eb="5">
      <t>シメイ</t>
    </rPh>
    <phoneticPr fontId="2"/>
  </si>
  <si>
    <t>農業者
電話番号</t>
    <rPh sb="0" eb="3">
      <t>ノウギョウシャ</t>
    </rPh>
    <rPh sb="4" eb="6">
      <t>デンワ</t>
    </rPh>
    <rPh sb="6" eb="8">
      <t>バンゴウ</t>
    </rPh>
    <phoneticPr fontId="2"/>
  </si>
  <si>
    <t>農業者住所</t>
    <rPh sb="0" eb="3">
      <t>ノウギョウシャ</t>
    </rPh>
    <rPh sb="3" eb="5">
      <t>ジュウショ</t>
    </rPh>
    <phoneticPr fontId="2"/>
  </si>
  <si>
    <t>様式4-1号</t>
    <rPh sb="0" eb="2">
      <t>ヨウシキ</t>
    </rPh>
    <rPh sb="5" eb="6">
      <t>ゴウ</t>
    </rPh>
    <phoneticPr fontId="2"/>
  </si>
  <si>
    <t>飼料用米</t>
    <rPh sb="0" eb="3">
      <t>シリョウヨウ</t>
    </rPh>
    <rPh sb="3" eb="4">
      <t>マイ</t>
    </rPh>
    <phoneticPr fontId="2"/>
  </si>
  <si>
    <t>区分</t>
    <rPh sb="0" eb="2">
      <t>クブン</t>
    </rPh>
    <phoneticPr fontId="2"/>
  </si>
  <si>
    <t>（２）取組主体等で低品位米が生じた場合</t>
    <rPh sb="3" eb="5">
      <t>トリクミ</t>
    </rPh>
    <rPh sb="5" eb="7">
      <t>シュタイ</t>
    </rPh>
    <rPh sb="7" eb="8">
      <t>トウ</t>
    </rPh>
    <rPh sb="9" eb="12">
      <t>テイヒンイ</t>
    </rPh>
    <rPh sb="12" eb="13">
      <t>マイ</t>
    </rPh>
    <rPh sb="14" eb="15">
      <t>ショウ</t>
    </rPh>
    <rPh sb="17" eb="19">
      <t>バアイ</t>
    </rPh>
    <phoneticPr fontId="2"/>
  </si>
  <si>
    <t>（２）需要者等で低品位米が生じた場合</t>
    <rPh sb="3" eb="5">
      <t>ジュヨウ</t>
    </rPh>
    <rPh sb="5" eb="7">
      <t>シャナド</t>
    </rPh>
    <rPh sb="8" eb="11">
      <t>テイヒンイ</t>
    </rPh>
    <rPh sb="11" eb="12">
      <t>コメ</t>
    </rPh>
    <rPh sb="13" eb="14">
      <t>ショウ</t>
    </rPh>
    <rPh sb="16" eb="18">
      <t>バアイ</t>
    </rPh>
    <phoneticPr fontId="2"/>
  </si>
  <si>
    <t>需要者等</t>
    <rPh sb="0" eb="2">
      <t>ジュヨウ</t>
    </rPh>
    <rPh sb="2" eb="3">
      <t>シャ</t>
    </rPh>
    <rPh sb="3" eb="4">
      <t>トウ</t>
    </rPh>
    <phoneticPr fontId="2"/>
  </si>
  <si>
    <t>集荷業者等</t>
    <rPh sb="0" eb="2">
      <t>シュウカ</t>
    </rPh>
    <rPh sb="2" eb="4">
      <t>ギョウシャ</t>
    </rPh>
    <rPh sb="4" eb="5">
      <t>トウ</t>
    </rPh>
    <phoneticPr fontId="2"/>
  </si>
  <si>
    <t>５　受検予定の農産部検査機関の住所及び名称</t>
    <rPh sb="2" eb="4">
      <t>ジュケン</t>
    </rPh>
    <rPh sb="4" eb="6">
      <t>ヨテイ</t>
    </rPh>
    <rPh sb="7" eb="9">
      <t>ノウサン</t>
    </rPh>
    <rPh sb="9" eb="10">
      <t>ブ</t>
    </rPh>
    <rPh sb="10" eb="12">
      <t>ケンサ</t>
    </rPh>
    <rPh sb="12" eb="14">
      <t>キカン</t>
    </rPh>
    <rPh sb="15" eb="17">
      <t>ジュウショ</t>
    </rPh>
    <rPh sb="17" eb="18">
      <t>オヨ</t>
    </rPh>
    <rPh sb="19" eb="21">
      <t>メイショウ</t>
    </rPh>
    <phoneticPr fontId="2"/>
  </si>
  <si>
    <t>取引不履行
違約金</t>
    <rPh sb="0" eb="2">
      <t>トリヒキ</t>
    </rPh>
    <rPh sb="2" eb="5">
      <t>フリコウ</t>
    </rPh>
    <rPh sb="6" eb="9">
      <t>イヤクキン</t>
    </rPh>
    <phoneticPr fontId="2"/>
  </si>
  <si>
    <t>目的外使用
違約金</t>
    <rPh sb="0" eb="3">
      <t>モクテキガイ</t>
    </rPh>
    <rPh sb="3" eb="5">
      <t>シヨウ</t>
    </rPh>
    <rPh sb="6" eb="9">
      <t>イヤクキン</t>
    </rPh>
    <phoneticPr fontId="2"/>
  </si>
  <si>
    <t>給与期間
(給与開始月)</t>
    <rPh sb="6" eb="8">
      <t>キュウヨ</t>
    </rPh>
    <rPh sb="8" eb="9">
      <t>カイ</t>
    </rPh>
    <rPh sb="9" eb="10">
      <t>ハジ</t>
    </rPh>
    <rPh sb="10" eb="11">
      <t>ツキ</t>
    </rPh>
    <phoneticPr fontId="2"/>
  </si>
  <si>
    <t>給与期間
(給与終了月)</t>
    <rPh sb="6" eb="8">
      <t>キュウヨ</t>
    </rPh>
    <rPh sb="8" eb="10">
      <t>シュウリョウ</t>
    </rPh>
    <rPh sb="10" eb="11">
      <t>ツキ</t>
    </rPh>
    <phoneticPr fontId="2"/>
  </si>
  <si>
    <t>別紙様式第３－１号区分管理</t>
    <rPh sb="0" eb="2">
      <t>ベッシ</t>
    </rPh>
    <rPh sb="2" eb="4">
      <t>ヨウシキ</t>
    </rPh>
    <rPh sb="4" eb="5">
      <t>ダイ</t>
    </rPh>
    <rPh sb="8" eb="9">
      <t>ゴウ</t>
    </rPh>
    <rPh sb="9" eb="11">
      <t>クブン</t>
    </rPh>
    <rPh sb="11" eb="13">
      <t>カンリ</t>
    </rPh>
    <phoneticPr fontId="2"/>
  </si>
  <si>
    <t>熊本県</t>
    <rPh sb="0" eb="3">
      <t>クマモトケン</t>
    </rPh>
    <phoneticPr fontId="2"/>
  </si>
  <si>
    <t>ミズホチカラ</t>
    <phoneticPr fontId="2"/>
  </si>
  <si>
    <t>飼料用</t>
    <rPh sb="0" eb="3">
      <t>シリョウヨウ</t>
    </rPh>
    <phoneticPr fontId="2"/>
  </si>
  <si>
    <t>販売契約数量
（実㎏）</t>
    <rPh sb="0" eb="2">
      <t>ハンバイ</t>
    </rPh>
    <rPh sb="2" eb="4">
      <t>ケイヤク</t>
    </rPh>
    <rPh sb="4" eb="6">
      <t>スウリョウ</t>
    </rPh>
    <rPh sb="8" eb="9">
      <t>ミ</t>
    </rPh>
    <phoneticPr fontId="2"/>
  </si>
  <si>
    <r>
      <t xml:space="preserve">契約日
</t>
    </r>
    <r>
      <rPr>
        <sz val="11"/>
        <color rgb="FFFF0000"/>
        <rFont val="ＭＳ Ｐゴシック"/>
        <family val="3"/>
        <charset val="128"/>
        <scheme val="minor"/>
      </rPr>
      <t>※提出日と同日か以前になっていること</t>
    </r>
    <rPh sb="0" eb="3">
      <t>ケイヤクビ</t>
    </rPh>
    <rPh sb="5" eb="7">
      <t>テイシュツ</t>
    </rPh>
    <rPh sb="7" eb="8">
      <t>ビ</t>
    </rPh>
    <rPh sb="9" eb="11">
      <t>ドウジツ</t>
    </rPh>
    <rPh sb="12" eb="14">
      <t>イゼン</t>
    </rPh>
    <phoneticPr fontId="2"/>
  </si>
  <si>
    <t>多収性の専用品種を作付ける（該当するときは〇）</t>
    <rPh sb="0" eb="3">
      <t>タシュウセイ</t>
    </rPh>
    <rPh sb="4" eb="6">
      <t>センヨウ</t>
    </rPh>
    <rPh sb="6" eb="8">
      <t>ヒンシュ</t>
    </rPh>
    <rPh sb="9" eb="11">
      <t>サクツ</t>
    </rPh>
    <rPh sb="14" eb="16">
      <t>ガイトウ</t>
    </rPh>
    <phoneticPr fontId="2"/>
  </si>
  <si>
    <t>別紙のとおり</t>
    <rPh sb="0" eb="2">
      <t>ベッシ</t>
    </rPh>
    <phoneticPr fontId="2"/>
  </si>
  <si>
    <t xml:space="preserve">       品種を作付ける。（品種名：　</t>
    <phoneticPr fontId="2"/>
  </si>
  <si>
    <t>協議会コード</t>
    <rPh sb="0" eb="3">
      <t>キョウギカイ</t>
    </rPh>
    <phoneticPr fontId="2"/>
  </si>
  <si>
    <t>引渡時の態様：</t>
    <rPh sb="0" eb="2">
      <t>ヒキワタシ</t>
    </rPh>
    <rPh sb="2" eb="3">
      <t>ジ</t>
    </rPh>
    <rPh sb="4" eb="6">
      <t>タイヨウ</t>
    </rPh>
    <phoneticPr fontId="2"/>
  </si>
  <si>
    <t>販売契約数量：</t>
    <rPh sb="0" eb="2">
      <t>ハンバイ</t>
    </rPh>
    <rPh sb="2" eb="4">
      <t>ケイヤク</t>
    </rPh>
    <rPh sb="4" eb="6">
      <t>スウリョウ</t>
    </rPh>
    <phoneticPr fontId="2"/>
  </si>
  <si>
    <t>　種　　　類　：</t>
    <rPh sb="1" eb="2">
      <t>タネ</t>
    </rPh>
    <rPh sb="5" eb="6">
      <t>ルイ</t>
    </rPh>
    <phoneticPr fontId="2"/>
  </si>
  <si>
    <t>　品　　　位　：</t>
    <rPh sb="1" eb="2">
      <t>ヒン</t>
    </rPh>
    <rPh sb="5" eb="6">
      <t>イ</t>
    </rPh>
    <phoneticPr fontId="2"/>
  </si>
  <si>
    <t xml:space="preserve">
</t>
    <phoneticPr fontId="2"/>
  </si>
  <si>
    <t>（注）１</t>
    <rPh sb="1" eb="2">
      <t>チュウ</t>
    </rPh>
    <phoneticPr fontId="2"/>
  </si>
  <si>
    <t>２</t>
    <phoneticPr fontId="2"/>
  </si>
  <si>
    <t>　複数者間による契約や複数年契約の締結が必要な場合は、その実態に即して、様式を適宜変更しても差し支えない。</t>
    <rPh sb="1" eb="3">
      <t>フクスウ</t>
    </rPh>
    <rPh sb="3" eb="4">
      <t>シャ</t>
    </rPh>
    <rPh sb="4" eb="5">
      <t>アイダ</t>
    </rPh>
    <rPh sb="8" eb="10">
      <t>ケイヤク</t>
    </rPh>
    <rPh sb="17" eb="19">
      <t>テイケツ</t>
    </rPh>
    <rPh sb="20" eb="22">
      <t>ヒツヨウ</t>
    </rPh>
    <rPh sb="23" eb="25">
      <t>バアイ</t>
    </rPh>
    <rPh sb="29" eb="31">
      <t>ジッタイ</t>
    </rPh>
    <rPh sb="32" eb="33">
      <t>ソク</t>
    </rPh>
    <phoneticPr fontId="2"/>
  </si>
  <si>
    <t>　　　</t>
    <phoneticPr fontId="2"/>
  </si>
  <si>
    <t>　販売契約数量は、ＷＣＳ用稲、青刈り稲・わら専用稲については、ロール数、重量　（トン）又は束数等により記載すること。</t>
    <rPh sb="1" eb="3">
      <t>ハンバイ</t>
    </rPh>
    <rPh sb="3" eb="5">
      <t>ケイヤク</t>
    </rPh>
    <rPh sb="5" eb="7">
      <t>スウリョウ</t>
    </rPh>
    <rPh sb="12" eb="13">
      <t>ヨウ</t>
    </rPh>
    <rPh sb="13" eb="14">
      <t>イネ</t>
    </rPh>
    <rPh sb="15" eb="17">
      <t>アオガ</t>
    </rPh>
    <rPh sb="18" eb="19">
      <t>イネ</t>
    </rPh>
    <rPh sb="22" eb="24">
      <t>センヨウ</t>
    </rPh>
    <rPh sb="24" eb="25">
      <t>イネ</t>
    </rPh>
    <phoneticPr fontId="2"/>
  </si>
  <si>
    <t>印刷番号</t>
    <rPh sb="0" eb="2">
      <t>インサツ</t>
    </rPh>
    <rPh sb="2" eb="4">
      <t>バンゴウ</t>
    </rPh>
    <phoneticPr fontId="2"/>
  </si>
  <si>
    <t>○</t>
    <phoneticPr fontId="2"/>
  </si>
  <si>
    <t>削除不可</t>
    <rPh sb="0" eb="2">
      <t>サクジョ</t>
    </rPh>
    <rPh sb="2" eb="4">
      <t>フカ</t>
    </rPh>
    <phoneticPr fontId="2"/>
  </si>
  <si>
    <t>区分</t>
    <rPh sb="0" eb="2">
      <t>クブン</t>
    </rPh>
    <phoneticPr fontId="2"/>
  </si>
  <si>
    <t>一括</t>
    <rPh sb="0" eb="2">
      <t>イッカツ</t>
    </rPh>
    <phoneticPr fontId="2"/>
  </si>
  <si>
    <t>需要者等に引き渡す際の態様</t>
    <rPh sb="0" eb="3">
      <t>ジュヨウシャ</t>
    </rPh>
    <rPh sb="3" eb="4">
      <t>トウ</t>
    </rPh>
    <rPh sb="5" eb="6">
      <t>ヒ</t>
    </rPh>
    <rPh sb="7" eb="8">
      <t>ワタ</t>
    </rPh>
    <rPh sb="9" eb="10">
      <t>サイ</t>
    </rPh>
    <rPh sb="11" eb="13">
      <t>タイヨウ</t>
    </rPh>
    <phoneticPr fontId="2"/>
  </si>
  <si>
    <t>数量のうち複数年契約の数量</t>
    <rPh sb="0" eb="2">
      <t>スウリョウ</t>
    </rPh>
    <rPh sb="5" eb="8">
      <t>フクスウネン</t>
    </rPh>
    <rPh sb="8" eb="10">
      <t>ケイヤク</t>
    </rPh>
    <rPh sb="11" eb="13">
      <t>スウリョウ</t>
    </rPh>
    <phoneticPr fontId="2"/>
  </si>
  <si>
    <t>３　取組計画②</t>
    <phoneticPr fontId="2"/>
  </si>
  <si>
    <t>３　取組計画③</t>
    <phoneticPr fontId="2"/>
  </si>
  <si>
    <t>２　取組の概要
（直接文章を入力してください）</t>
    <rPh sb="2" eb="4">
      <t>トリクミ</t>
    </rPh>
    <rPh sb="5" eb="7">
      <t>ガイヨウ</t>
    </rPh>
    <rPh sb="11" eb="13">
      <t>チョクセツ</t>
    </rPh>
    <rPh sb="13" eb="15">
      <t>ブンショウ</t>
    </rPh>
    <rPh sb="16" eb="18">
      <t>ニュウリョク</t>
    </rPh>
    <phoneticPr fontId="2"/>
  </si>
  <si>
    <t>直接入力不可</t>
    <rPh sb="0" eb="6">
      <t>チョクセツニュウリョクフカ</t>
    </rPh>
    <phoneticPr fontId="2"/>
  </si>
  <si>
    <t>4-4号</t>
    <rPh sb="3" eb="4">
      <t>ゴウ</t>
    </rPh>
    <phoneticPr fontId="2"/>
  </si>
  <si>
    <t>数量
(玄米ｋｇ）
自動計算</t>
    <rPh sb="0" eb="2">
      <t>スウリョウ</t>
    </rPh>
    <rPh sb="4" eb="6">
      <t>ゲンマイ</t>
    </rPh>
    <rPh sb="10" eb="12">
      <t>ジドウ</t>
    </rPh>
    <rPh sb="12" eb="14">
      <t>ケイサン</t>
    </rPh>
    <phoneticPr fontId="2"/>
  </si>
  <si>
    <t>飼料用</t>
    <rPh sb="0" eb="2">
      <t>シリョウ</t>
    </rPh>
    <rPh sb="2" eb="3">
      <t>ヨウ</t>
    </rPh>
    <phoneticPr fontId="2"/>
  </si>
  <si>
    <t>熊本県</t>
    <rPh sb="0" eb="3">
      <t>クマモトケン</t>
    </rPh>
    <phoneticPr fontId="2"/>
  </si>
  <si>
    <t>　　を受けている場合は省略することができる。</t>
    <rPh sb="3" eb="4">
      <t>ウ</t>
    </rPh>
    <rPh sb="8" eb="10">
      <t>バアイ</t>
    </rPh>
    <rPh sb="11" eb="13">
      <t>ショウリャク</t>
    </rPh>
    <phoneticPr fontId="2"/>
  </si>
  <si>
    <t>（注3）2については、取り扱う新規需要米の全てが農業者等から調整済みの米穀を購入又は販売委託</t>
    <rPh sb="1" eb="2">
      <t>チュウ</t>
    </rPh>
    <rPh sb="11" eb="12">
      <t>ト</t>
    </rPh>
    <rPh sb="13" eb="14">
      <t>アツカ</t>
    </rPh>
    <rPh sb="15" eb="17">
      <t>シンキ</t>
    </rPh>
    <rPh sb="17" eb="19">
      <t>ジュヨウ</t>
    </rPh>
    <rPh sb="19" eb="20">
      <t>コメ</t>
    </rPh>
    <rPh sb="21" eb="22">
      <t>スベ</t>
    </rPh>
    <rPh sb="24" eb="28">
      <t>ノウギョウシャトウ</t>
    </rPh>
    <rPh sb="30" eb="32">
      <t>チョウセイ</t>
    </rPh>
    <rPh sb="32" eb="33">
      <t>ズ</t>
    </rPh>
    <rPh sb="35" eb="37">
      <t>ベイコク</t>
    </rPh>
    <rPh sb="38" eb="39">
      <t>コウ</t>
    </rPh>
    <phoneticPr fontId="2"/>
  </si>
  <si>
    <t>玄米</t>
    <rPh sb="0" eb="2">
      <t>ゲンマイ</t>
    </rPh>
    <phoneticPr fontId="2"/>
  </si>
  <si>
    <t>　　　　　　　　　</t>
    <phoneticPr fontId="2"/>
  </si>
  <si>
    <t>多収性の専用品種以外の品種であって主食用米として品種と異なる品種を作つける
(該当するときは○）</t>
    <rPh sb="0" eb="3">
      <t>タシュウセイ</t>
    </rPh>
    <rPh sb="4" eb="6">
      <t>センヨウ</t>
    </rPh>
    <rPh sb="6" eb="8">
      <t>ヒンシュ</t>
    </rPh>
    <rPh sb="8" eb="10">
      <t>イガイ</t>
    </rPh>
    <rPh sb="11" eb="13">
      <t>ヒンシュ</t>
    </rPh>
    <rPh sb="17" eb="20">
      <t>シュショクヨウ</t>
    </rPh>
    <rPh sb="20" eb="21">
      <t>マイ</t>
    </rPh>
    <rPh sb="24" eb="26">
      <t>ヒンシュ</t>
    </rPh>
    <rPh sb="27" eb="28">
      <t>コト</t>
    </rPh>
    <rPh sb="30" eb="32">
      <t>ヒンシュ</t>
    </rPh>
    <rPh sb="33" eb="34">
      <t>サク</t>
    </rPh>
    <rPh sb="39" eb="41">
      <t>ガイトウ</t>
    </rPh>
    <phoneticPr fontId="2"/>
  </si>
  <si>
    <t>（ア）多収に向けた技術や生産資材を用いる
（該当するときは○）</t>
    <rPh sb="3" eb="5">
      <t>タシュウ</t>
    </rPh>
    <rPh sb="6" eb="7">
      <t>ム</t>
    </rPh>
    <rPh sb="9" eb="11">
      <t>ギジュツ</t>
    </rPh>
    <rPh sb="12" eb="14">
      <t>セイサン</t>
    </rPh>
    <rPh sb="14" eb="16">
      <t>シザイ</t>
    </rPh>
    <rPh sb="17" eb="18">
      <t>モチ</t>
    </rPh>
    <rPh sb="22" eb="24">
      <t>ガイトウ</t>
    </rPh>
    <phoneticPr fontId="2"/>
  </si>
  <si>
    <t>（イ）-①
省力化栽培（②以外）を行う。
（該当するときは○）</t>
    <rPh sb="6" eb="9">
      <t>ショウリョクカ</t>
    </rPh>
    <rPh sb="9" eb="11">
      <t>サイバイ</t>
    </rPh>
    <rPh sb="13" eb="15">
      <t>イガイ</t>
    </rPh>
    <rPh sb="17" eb="18">
      <t>オコナ</t>
    </rPh>
    <rPh sb="22" eb="24">
      <t>ガイトウ</t>
    </rPh>
    <phoneticPr fontId="2"/>
  </si>
  <si>
    <t>（イ）-②
生産性ないし収量が低いほ場で取り組む。
（該当するときは○）</t>
    <rPh sb="6" eb="9">
      <t>セイサンセイ</t>
    </rPh>
    <rPh sb="12" eb="14">
      <t>シュウリョウ</t>
    </rPh>
    <rPh sb="15" eb="16">
      <t>ヒク</t>
    </rPh>
    <rPh sb="18" eb="19">
      <t>ジョウ</t>
    </rPh>
    <rPh sb="20" eb="21">
      <t>ト</t>
    </rPh>
    <rPh sb="22" eb="23">
      <t>ク</t>
    </rPh>
    <rPh sb="27" eb="29">
      <t>ガイトウ</t>
    </rPh>
    <phoneticPr fontId="2"/>
  </si>
  <si>
    <t>（ウ）具体的内容</t>
    <rPh sb="3" eb="6">
      <t>グタイテキ</t>
    </rPh>
    <rPh sb="6" eb="8">
      <t>ナイヨウ</t>
    </rPh>
    <phoneticPr fontId="2"/>
  </si>
  <si>
    <t>（ウ）その他
（該当するときは○）</t>
    <rPh sb="5" eb="6">
      <t>タ</t>
    </rPh>
    <rPh sb="8" eb="10">
      <t>ガイトウ</t>
    </rPh>
    <phoneticPr fontId="2"/>
  </si>
  <si>
    <t>（注）ＷＣＳ用稲に取り組む場合は、ロールの大まかなサイズ、重量を記入すること。
例：「直径○○cm×厚さ○○cm、１ロール当たり○○kg」</t>
    <phoneticPr fontId="2"/>
  </si>
  <si>
    <t>　※１：うるち米・もち米・醸造用別に記載（以下同じ。）</t>
    <rPh sb="18" eb="20">
      <t>キサイ</t>
    </rPh>
    <rPh sb="21" eb="23">
      <t>イカ</t>
    </rPh>
    <rPh sb="23" eb="24">
      <t>オナ</t>
    </rPh>
    <phoneticPr fontId="2"/>
  </si>
  <si>
    <t>　※２：多収品種で取り組む場合は具体的な品種名を記入し、その他の品種で取り組む場合は品種名又は「その他」</t>
    <rPh sb="4" eb="6">
      <t>タシュウ</t>
    </rPh>
    <rPh sb="6" eb="8">
      <t>ヒンシュ</t>
    </rPh>
    <rPh sb="9" eb="10">
      <t>ト</t>
    </rPh>
    <rPh sb="11" eb="12">
      <t>ク</t>
    </rPh>
    <rPh sb="13" eb="15">
      <t>バアイ</t>
    </rPh>
    <rPh sb="16" eb="19">
      <t>グタイテキ</t>
    </rPh>
    <rPh sb="20" eb="23">
      <t>ヒンシュメイ</t>
    </rPh>
    <rPh sb="24" eb="26">
      <t>キニュウ</t>
    </rPh>
    <rPh sb="30" eb="31">
      <t>タ</t>
    </rPh>
    <rPh sb="32" eb="34">
      <t>ヒンシュ</t>
    </rPh>
    <rPh sb="35" eb="36">
      <t>ト</t>
    </rPh>
    <rPh sb="37" eb="38">
      <t>ク</t>
    </rPh>
    <rPh sb="39" eb="41">
      <t>バアイ</t>
    </rPh>
    <rPh sb="42" eb="45">
      <t>ヒンシュメイ</t>
    </rPh>
    <rPh sb="50" eb="51">
      <t>ホカ</t>
    </rPh>
    <phoneticPr fontId="2"/>
  </si>
  <si>
    <t>　　　と記入すること。</t>
    <phoneticPr fontId="2"/>
  </si>
  <si>
    <t>　※３：原則として玄米kg単位で記入するが、子実を採らない場合は現況に応じて記入すること（ＷＣＳ用、青刈り</t>
    <phoneticPr fontId="2"/>
  </si>
  <si>
    <t>　　　稲については、ロール数、重量（トン）又は束数等により記入すること。以下同じ。）。</t>
    <rPh sb="36" eb="38">
      <t>イカ</t>
    </rPh>
    <rPh sb="38" eb="39">
      <t>オナ</t>
    </rPh>
    <phoneticPr fontId="2"/>
  </si>
  <si>
    <t>　※４：区分管理方式による出荷の場合は「区分」と、一括管理方式による出荷の場合は「一括」と記入すること。</t>
    <rPh sb="4" eb="6">
      <t>クブン</t>
    </rPh>
    <rPh sb="6" eb="8">
      <t>カンリ</t>
    </rPh>
    <rPh sb="8" eb="10">
      <t>ホウシキ</t>
    </rPh>
    <rPh sb="13" eb="15">
      <t>シュッカ</t>
    </rPh>
    <rPh sb="16" eb="18">
      <t>バアイ</t>
    </rPh>
    <rPh sb="20" eb="22">
      <t>クブン</t>
    </rPh>
    <rPh sb="25" eb="27">
      <t>イッカツ</t>
    </rPh>
    <rPh sb="27" eb="29">
      <t>カンリ</t>
    </rPh>
    <rPh sb="29" eb="31">
      <t>ホウシキ</t>
    </rPh>
    <rPh sb="34" eb="36">
      <t>シュッカ</t>
    </rPh>
    <rPh sb="37" eb="39">
      <t>バアイ</t>
    </rPh>
    <rPh sb="41" eb="43">
      <t>イッカツ</t>
    </rPh>
    <rPh sb="45" eb="47">
      <t>キニュウ</t>
    </rPh>
    <phoneticPr fontId="2"/>
  </si>
  <si>
    <t>　（注）全国生産出荷団体、都道府県生産出荷団体及び認定方針作成者が申請する場合は、品種欄、単収欄及び出荷</t>
    <rPh sb="2" eb="3">
      <t>チュウ</t>
    </rPh>
    <rPh sb="4" eb="6">
      <t>ゼンコク</t>
    </rPh>
    <rPh sb="6" eb="8">
      <t>セイサン</t>
    </rPh>
    <rPh sb="8" eb="10">
      <t>シュッカ</t>
    </rPh>
    <rPh sb="10" eb="12">
      <t>ダンタイ</t>
    </rPh>
    <rPh sb="13" eb="17">
      <t>トドウフケン</t>
    </rPh>
    <rPh sb="17" eb="19">
      <t>セイサン</t>
    </rPh>
    <rPh sb="19" eb="21">
      <t>シュッカ</t>
    </rPh>
    <rPh sb="21" eb="23">
      <t>ダンタイ</t>
    </rPh>
    <rPh sb="23" eb="24">
      <t>オヨ</t>
    </rPh>
    <rPh sb="25" eb="27">
      <t>ニンテイ</t>
    </rPh>
    <rPh sb="27" eb="29">
      <t>ホウシン</t>
    </rPh>
    <rPh sb="29" eb="32">
      <t>サクセイシャ</t>
    </rPh>
    <rPh sb="33" eb="35">
      <t>シンセイ</t>
    </rPh>
    <rPh sb="37" eb="39">
      <t>バアイ</t>
    </rPh>
    <rPh sb="41" eb="43">
      <t>ヒンシュ</t>
    </rPh>
    <rPh sb="43" eb="44">
      <t>ラン</t>
    </rPh>
    <rPh sb="45" eb="47">
      <t>タンシュウ</t>
    </rPh>
    <rPh sb="47" eb="48">
      <t>ラン</t>
    </rPh>
    <rPh sb="48" eb="49">
      <t>オヨ</t>
    </rPh>
    <rPh sb="50" eb="52">
      <t>シュッカ</t>
    </rPh>
    <phoneticPr fontId="2"/>
  </si>
  <si>
    <t>　　　方式欄は省略できる。</t>
    <phoneticPr fontId="2"/>
  </si>
  <si>
    <t xml:space="preserve"> 数量のうち複数年契約 ※３</t>
    <rPh sb="1" eb="3">
      <t>スウリョウ</t>
    </rPh>
    <rPh sb="6" eb="8">
      <t>フクスウ</t>
    </rPh>
    <rPh sb="8" eb="9">
      <t>ネン</t>
    </rPh>
    <rPh sb="9" eb="11">
      <t>ケイヤク</t>
    </rPh>
    <phoneticPr fontId="2"/>
  </si>
  <si>
    <t>契約期間
（○年～○年）</t>
    <rPh sb="0" eb="2">
      <t>ケイヤク</t>
    </rPh>
    <rPh sb="2" eb="4">
      <t>キカン</t>
    </rPh>
    <rPh sb="7" eb="8">
      <t>ネン</t>
    </rPh>
    <rPh sb="10" eb="11">
      <t>ネン</t>
    </rPh>
    <phoneticPr fontId="2"/>
  </si>
  <si>
    <t>数量（玄米kg)</t>
    <rPh sb="0" eb="2">
      <t>スウリョウ</t>
    </rPh>
    <rPh sb="3" eb="5">
      <t>ゲンマイ</t>
    </rPh>
    <phoneticPr fontId="2"/>
  </si>
  <si>
    <t>　※１：仲介事業者が介在する場合は、仲介事業者名及び当該仲介事業者を介して購入する需要者名を別行に記入す</t>
    <rPh sb="4" eb="6">
      <t>チュウカイ</t>
    </rPh>
    <rPh sb="6" eb="9">
      <t>ジギョウシャ</t>
    </rPh>
    <rPh sb="10" eb="12">
      <t>カイザイ</t>
    </rPh>
    <rPh sb="14" eb="16">
      <t>バアイ</t>
    </rPh>
    <rPh sb="18" eb="20">
      <t>チュウカイ</t>
    </rPh>
    <rPh sb="20" eb="23">
      <t>ジギョウシャ</t>
    </rPh>
    <rPh sb="23" eb="24">
      <t>メイ</t>
    </rPh>
    <rPh sb="24" eb="25">
      <t>オヨ</t>
    </rPh>
    <rPh sb="26" eb="28">
      <t>トウガイ</t>
    </rPh>
    <rPh sb="28" eb="30">
      <t>チュウカイ</t>
    </rPh>
    <rPh sb="30" eb="33">
      <t>ジギョウシャ</t>
    </rPh>
    <rPh sb="34" eb="35">
      <t>カイ</t>
    </rPh>
    <rPh sb="37" eb="39">
      <t>コウニュウ</t>
    </rPh>
    <rPh sb="41" eb="44">
      <t>ジュヨウシャ</t>
    </rPh>
    <rPh sb="44" eb="45">
      <t>メイ</t>
    </rPh>
    <rPh sb="46" eb="47">
      <t>ベツ</t>
    </rPh>
    <rPh sb="47" eb="48">
      <t>ギョウ</t>
    </rPh>
    <rPh sb="49" eb="51">
      <t>キニュウ</t>
    </rPh>
    <phoneticPr fontId="2"/>
  </si>
  <si>
    <t>　　　ること。</t>
    <phoneticPr fontId="2"/>
  </si>
  <si>
    <t>　　　　また、買取販売事業者に販売する場合は当該買取販売事業者名を記入すること。</t>
    <rPh sb="7" eb="9">
      <t>カイトリ</t>
    </rPh>
    <rPh sb="9" eb="11">
      <t>ハンバイ</t>
    </rPh>
    <rPh sb="11" eb="14">
      <t>ジギョウシャ</t>
    </rPh>
    <rPh sb="15" eb="17">
      <t>ハンバイ</t>
    </rPh>
    <rPh sb="19" eb="21">
      <t>バアイ</t>
    </rPh>
    <rPh sb="22" eb="24">
      <t>トウガイ</t>
    </rPh>
    <rPh sb="24" eb="26">
      <t>カイトリ</t>
    </rPh>
    <rPh sb="26" eb="28">
      <t>ハンバイ</t>
    </rPh>
    <rPh sb="28" eb="32">
      <t>ジギョウシャメイ</t>
    </rPh>
    <rPh sb="33" eb="35">
      <t>キニュウ</t>
    </rPh>
    <phoneticPr fontId="2"/>
  </si>
  <si>
    <t>　※２：生もみ・乾もみ・玄米・精米・ロール等、需要者等に引き渡す際の態様を記入すること（販売契約者の態様</t>
    <rPh sb="4" eb="5">
      <t>ナマ</t>
    </rPh>
    <rPh sb="8" eb="9">
      <t>イヌイ</t>
    </rPh>
    <rPh sb="12" eb="14">
      <t>ゲンマイ</t>
    </rPh>
    <rPh sb="15" eb="17">
      <t>セイマイ</t>
    </rPh>
    <rPh sb="21" eb="22">
      <t>トウ</t>
    </rPh>
    <rPh sb="23" eb="26">
      <t>ジュヨウシャ</t>
    </rPh>
    <rPh sb="26" eb="27">
      <t>トウ</t>
    </rPh>
    <rPh sb="28" eb="29">
      <t>ヒ</t>
    </rPh>
    <rPh sb="30" eb="31">
      <t>ワタ</t>
    </rPh>
    <rPh sb="32" eb="33">
      <t>サイ</t>
    </rPh>
    <rPh sb="34" eb="36">
      <t>タイヨウ</t>
    </rPh>
    <rPh sb="37" eb="39">
      <t>キニュウ</t>
    </rPh>
    <rPh sb="44" eb="46">
      <t>ハンバイ</t>
    </rPh>
    <rPh sb="46" eb="49">
      <t>ケイヤクシャ</t>
    </rPh>
    <rPh sb="50" eb="52">
      <t>タイヨウ</t>
    </rPh>
    <phoneticPr fontId="2"/>
  </si>
  <si>
    <t>　　　と一致すること。）。</t>
    <phoneticPr fontId="2"/>
  </si>
  <si>
    <t>　※３：数量（玄米㎏）のうち複数年契約の数量を契約期間ごとに記入すること（経営所得安定対策等実施要綱別紙13の２に規定する</t>
    <rPh sb="4" eb="6">
      <t>スウリョウ</t>
    </rPh>
    <rPh sb="7" eb="9">
      <t>ゲンマイ</t>
    </rPh>
    <rPh sb="23" eb="25">
      <t>ケイヤク</t>
    </rPh>
    <rPh sb="25" eb="27">
      <t>キカン</t>
    </rPh>
    <rPh sb="30" eb="32">
      <t>キニュウ</t>
    </rPh>
    <rPh sb="37" eb="39">
      <t>ケイエイ</t>
    </rPh>
    <rPh sb="39" eb="41">
      <t>ショトク</t>
    </rPh>
    <rPh sb="41" eb="43">
      <t>アンテイ</t>
    </rPh>
    <rPh sb="43" eb="45">
      <t>タイサク</t>
    </rPh>
    <rPh sb="45" eb="46">
      <t>トウ</t>
    </rPh>
    <rPh sb="46" eb="48">
      <t>ジッシ</t>
    </rPh>
    <rPh sb="48" eb="50">
      <t>ヨウコウ</t>
    </rPh>
    <rPh sb="50" eb="52">
      <t>ベッシ</t>
    </rPh>
    <rPh sb="57" eb="59">
      <t>キテイ</t>
    </rPh>
    <phoneticPr fontId="2"/>
  </si>
  <si>
    <t>　　　産地交付金の追加配分の対象となる数量とする。）。</t>
    <phoneticPr fontId="2"/>
  </si>
  <si>
    <t>　（注）受検予定の農産物検査機関の住所及び名称を記載。（全国生産出荷団体及び都道府県生産出荷団体が申請す</t>
    <rPh sb="2" eb="3">
      <t>チュウ</t>
    </rPh>
    <rPh sb="4" eb="6">
      <t>ジュケン</t>
    </rPh>
    <rPh sb="6" eb="8">
      <t>ヨテイ</t>
    </rPh>
    <rPh sb="9" eb="12">
      <t>ノウサンブツ</t>
    </rPh>
    <rPh sb="12" eb="14">
      <t>ケンサ</t>
    </rPh>
    <rPh sb="14" eb="16">
      <t>キカン</t>
    </rPh>
    <rPh sb="17" eb="19">
      <t>ジュウショ</t>
    </rPh>
    <rPh sb="19" eb="20">
      <t>オヨ</t>
    </rPh>
    <rPh sb="21" eb="23">
      <t>メイショウ</t>
    </rPh>
    <rPh sb="24" eb="26">
      <t>キサイ</t>
    </rPh>
    <rPh sb="28" eb="30">
      <t>ゼンコク</t>
    </rPh>
    <rPh sb="30" eb="32">
      <t>セイサン</t>
    </rPh>
    <rPh sb="32" eb="34">
      <t>シュッカ</t>
    </rPh>
    <rPh sb="34" eb="36">
      <t>ダンタイ</t>
    </rPh>
    <rPh sb="36" eb="37">
      <t>オヨ</t>
    </rPh>
    <rPh sb="38" eb="42">
      <t>トドウフケン</t>
    </rPh>
    <rPh sb="42" eb="44">
      <t>セイサン</t>
    </rPh>
    <rPh sb="44" eb="46">
      <t>シュッカ</t>
    </rPh>
    <rPh sb="46" eb="48">
      <t>ダンタイ</t>
    </rPh>
    <rPh sb="49" eb="51">
      <t>シンセイ</t>
    </rPh>
    <phoneticPr fontId="2"/>
  </si>
  <si>
    <t>　　　る場合は省略できる。）</t>
    <phoneticPr fontId="2"/>
  </si>
  <si>
    <t>　　　申請書（別記様式第１号）及び用途限定米穀に関する誓約書（別記様式第２号）並びに買取販売</t>
    <phoneticPr fontId="2"/>
  </si>
  <si>
    <t xml:space="preserve">（３）自ら利用又は販売する場合にあっては新規需要米自家加工販売計画書（別紙様式第３－４号）
</t>
    <phoneticPr fontId="2"/>
  </si>
  <si>
    <t>　（別紙様式第４－８号）</t>
    <phoneticPr fontId="2"/>
  </si>
  <si>
    <t>４　その他認定に必要な書類</t>
    <phoneticPr fontId="2"/>
  </si>
  <si>
    <t>契約期間
（○年～○年）</t>
    <phoneticPr fontId="2"/>
  </si>
  <si>
    <t>３　取組計画①</t>
    <phoneticPr fontId="2"/>
  </si>
  <si>
    <t>例</t>
    <rPh sb="0" eb="1">
      <t>レイ</t>
    </rPh>
    <phoneticPr fontId="2"/>
  </si>
  <si>
    <t>年</t>
    <rPh sb="0" eb="1">
      <t>ネン</t>
    </rPh>
    <phoneticPr fontId="2"/>
  </si>
  <si>
    <t>２</t>
    <phoneticPr fontId="2"/>
  </si>
  <si>
    <t>４</t>
  </si>
  <si>
    <t>３</t>
  </si>
  <si>
    <t>当年産引渡し数量（ｋｇ）</t>
    <rPh sb="0" eb="2">
      <t>トウネン</t>
    </rPh>
    <rPh sb="2" eb="3">
      <t>サン</t>
    </rPh>
    <rPh sb="3" eb="5">
      <t>ヒキワタ</t>
    </rPh>
    <rPh sb="6" eb="8">
      <t>スウリョウ</t>
    </rPh>
    <rPh sb="7" eb="8">
      <t>ヒキスウ</t>
    </rPh>
    <phoneticPr fontId="2"/>
  </si>
  <si>
    <t>籾</t>
    <rPh sb="0" eb="1">
      <t>モミ</t>
    </rPh>
    <phoneticPr fontId="2"/>
  </si>
  <si>
    <t xml:space="preserve">　本契約に係る飼料用米・米粉用米について、品位等検査を受検しない場合には、以下の品質基準が確認され、契約当事者間で決定されたもの等とする。
【米粉用】
　① 1.70mm以上のふるい目幅で調製されていること
　② 水分含有率が16.0%以下であること
【飼料用】
　飼料用米の基準及び確認方法は需要に応じた米の生産・販売の推進に関する要領の定めによること
</t>
    <phoneticPr fontId="2"/>
  </si>
  <si>
    <t xml:space="preserve">　この契約の成立の証として、本書２通を作成し、各々１通を保有するとともに、地方農政局等に写しを提出するものとする。
</t>
    <phoneticPr fontId="2"/>
  </si>
  <si>
    <t>　また、これに合わせて、甲及び乙は、別添の誓約書を作成し、地方農政局等に提出するものとする。</t>
    <phoneticPr fontId="2"/>
  </si>
  <si>
    <t>　私は、新規需要米の出荷に当たり、下記のとおり取組計画書に基づいた適正な出荷を行うことを誓約します。</t>
    <rPh sb="1" eb="2">
      <t>ワタクシ</t>
    </rPh>
    <rPh sb="4" eb="6">
      <t>シンキ</t>
    </rPh>
    <rPh sb="6" eb="8">
      <t>ジュヨウ</t>
    </rPh>
    <rPh sb="8" eb="9">
      <t>コメ</t>
    </rPh>
    <rPh sb="10" eb="12">
      <t>シュッカ</t>
    </rPh>
    <rPh sb="13" eb="14">
      <t>ア</t>
    </rPh>
    <rPh sb="17" eb="19">
      <t>カキ</t>
    </rPh>
    <rPh sb="23" eb="25">
      <t>トリクミ</t>
    </rPh>
    <rPh sb="25" eb="28">
      <t>ケイカクショ</t>
    </rPh>
    <rPh sb="29" eb="30">
      <t>モト</t>
    </rPh>
    <rPh sb="33" eb="35">
      <t>テキセイ</t>
    </rPh>
    <phoneticPr fontId="2"/>
  </si>
  <si>
    <t>　また、この誓約書を遵守していることを確認するために、地方農政局 ・地域農業再生協議会等の職員が行う調査に協力します。</t>
    <rPh sb="6" eb="8">
      <t>セイヤク</t>
    </rPh>
    <rPh sb="8" eb="9">
      <t>ショ</t>
    </rPh>
    <rPh sb="10" eb="12">
      <t>ジュンシュ</t>
    </rPh>
    <rPh sb="19" eb="21">
      <t>カクニン</t>
    </rPh>
    <rPh sb="27" eb="29">
      <t>チホウ</t>
    </rPh>
    <rPh sb="29" eb="32">
      <t>ノウセイキョク</t>
    </rPh>
    <rPh sb="34" eb="35">
      <t>チ</t>
    </rPh>
    <phoneticPr fontId="2"/>
  </si>
  <si>
    <t>　万一、この誓約書に違反した場合には、需要に応じた米の生産・販売の推進に関する要領（平成26年４月１日付け25生産第3578号農林水産省生産局長通知）別紙３に基づき、措置が講じられることに異存がないことを申し添えます。</t>
    <rPh sb="1" eb="3">
      <t>マンイチ</t>
    </rPh>
    <rPh sb="6" eb="9">
      <t>セイヤクショ</t>
    </rPh>
    <rPh sb="10" eb="12">
      <t>イハン</t>
    </rPh>
    <rPh sb="14" eb="16">
      <t>バアイ</t>
    </rPh>
    <rPh sb="19" eb="21">
      <t>ジュヨウ</t>
    </rPh>
    <rPh sb="22" eb="23">
      <t>オウ</t>
    </rPh>
    <rPh sb="25" eb="26">
      <t>コメ</t>
    </rPh>
    <rPh sb="27" eb="29">
      <t>セイサン</t>
    </rPh>
    <rPh sb="30" eb="32">
      <t>ハンバイ</t>
    </rPh>
    <rPh sb="33" eb="34">
      <t>スイ</t>
    </rPh>
    <phoneticPr fontId="2"/>
  </si>
  <si>
    <t>　適切な水・肥培管理を行ったうえで捨て作りをしないとともに、定められた用途以外の用途として流通することがないよう、明確に区分し、出荷します。</t>
    <phoneticPr fontId="2"/>
  </si>
  <si>
    <t xml:space="preserve"> ２</t>
    <phoneticPr fontId="2"/>
  </si>
  <si>
    <t>　</t>
    <phoneticPr fontId="2"/>
  </si>
  <si>
    <t>　飼料用 ・米粉用以外の用途の米からふるい下等の低品位の米穀を寄せ集め、飼料用・米粉用米として出荷しません。</t>
    <rPh sb="1" eb="4">
      <t>シリョウヨウ</t>
    </rPh>
    <rPh sb="6" eb="7">
      <t>コメ</t>
    </rPh>
    <rPh sb="7" eb="8">
      <t>コナ</t>
    </rPh>
    <rPh sb="8" eb="9">
      <t>ヨウ</t>
    </rPh>
    <rPh sb="9" eb="11">
      <t>イガイ</t>
    </rPh>
    <rPh sb="12" eb="14">
      <t>ヨウト</t>
    </rPh>
    <rPh sb="15" eb="16">
      <t>コメ</t>
    </rPh>
    <rPh sb="21" eb="22">
      <t>シタ</t>
    </rPh>
    <rPh sb="22" eb="23">
      <t>トウ</t>
    </rPh>
    <rPh sb="24" eb="25">
      <t>テイ</t>
    </rPh>
    <rPh sb="25" eb="27">
      <t>ヒンイ</t>
    </rPh>
    <rPh sb="28" eb="30">
      <t>ベイコク</t>
    </rPh>
    <rPh sb="31" eb="32">
      <t>ヨ</t>
    </rPh>
    <rPh sb="33" eb="34">
      <t>アツ</t>
    </rPh>
    <phoneticPr fontId="2"/>
  </si>
  <si>
    <t xml:space="preserve"> １</t>
    <phoneticPr fontId="2"/>
  </si>
  <si>
    <t>　取引数量に関する帳簿等を備え付け、 本要領に基づき、 出荷、販売数量等を報告します。</t>
    <rPh sb="1" eb="3">
      <t>トリヒキ</t>
    </rPh>
    <rPh sb="3" eb="5">
      <t>スウリョウ</t>
    </rPh>
    <rPh sb="6" eb="7">
      <t>カン</t>
    </rPh>
    <rPh sb="9" eb="11">
      <t>チョウボ</t>
    </rPh>
    <rPh sb="11" eb="12">
      <t>トウ</t>
    </rPh>
    <rPh sb="13" eb="14">
      <t>ソナ</t>
    </rPh>
    <rPh sb="15" eb="16">
      <t>ツ</t>
    </rPh>
    <rPh sb="19" eb="20">
      <t>ホン</t>
    </rPh>
    <rPh sb="20" eb="22">
      <t>ヨウリョウ</t>
    </rPh>
    <rPh sb="23" eb="24">
      <t>モト</t>
    </rPh>
    <rPh sb="28" eb="30">
      <t>シュッカ</t>
    </rPh>
    <rPh sb="31" eb="33">
      <t>ハンバイ</t>
    </rPh>
    <rPh sb="33" eb="35">
      <t>スウリョウ</t>
    </rPh>
    <phoneticPr fontId="2"/>
  </si>
  <si>
    <t xml:space="preserve"> ３</t>
    <phoneticPr fontId="2"/>
  </si>
  <si>
    <t>需要者による副産物の用途
（用途外使用）</t>
    <rPh sb="0" eb="3">
      <t>ジュヨウシャ</t>
    </rPh>
    <rPh sb="6" eb="9">
      <t>フクサンブツ</t>
    </rPh>
    <rPh sb="10" eb="12">
      <t>ヨウト</t>
    </rPh>
    <rPh sb="14" eb="16">
      <t>ヨウト</t>
    </rPh>
    <rPh sb="16" eb="17">
      <t>ガイ</t>
    </rPh>
    <rPh sb="17" eb="19">
      <t>シヨウ</t>
    </rPh>
    <phoneticPr fontId="2"/>
  </si>
  <si>
    <t>　また、取引数量に関する帳簿等を備え付け、本要領に基づき、出荷、販売数量等を報告します。</t>
    <rPh sb="4" eb="6">
      <t>トリヒキ</t>
    </rPh>
    <rPh sb="6" eb="8">
      <t>スウリョウ</t>
    </rPh>
    <rPh sb="9" eb="10">
      <t>カン</t>
    </rPh>
    <rPh sb="12" eb="14">
      <t>チョウボ</t>
    </rPh>
    <rPh sb="14" eb="15">
      <t>トウ</t>
    </rPh>
    <rPh sb="16" eb="17">
      <t>ソナ</t>
    </rPh>
    <rPh sb="18" eb="19">
      <t>ツ</t>
    </rPh>
    <rPh sb="21" eb="22">
      <t>ホン</t>
    </rPh>
    <rPh sb="22" eb="24">
      <t>ヨウリョウ</t>
    </rPh>
    <rPh sb="25" eb="26">
      <t>モト</t>
    </rPh>
    <rPh sb="29" eb="31">
      <t>シュッカ</t>
    </rPh>
    <rPh sb="32" eb="34">
      <t>ハンバイ</t>
    </rPh>
    <phoneticPr fontId="2"/>
  </si>
  <si>
    <t>　なお、この誓約書を遵守していることを確認するため、地域農業再生協議会・地方農政局等の職員から調査依頼があった場合には、協力します。</t>
    <rPh sb="6" eb="9">
      <t>セイヤクショ</t>
    </rPh>
    <rPh sb="10" eb="12">
      <t>ジュンシュ</t>
    </rPh>
    <rPh sb="19" eb="21">
      <t>カクニン</t>
    </rPh>
    <rPh sb="26" eb="28">
      <t>チイキ</t>
    </rPh>
    <rPh sb="28" eb="30">
      <t>ノウギョウ</t>
    </rPh>
    <rPh sb="30" eb="32">
      <t>サイセイ</t>
    </rPh>
    <rPh sb="32" eb="34">
      <t>キョウギ</t>
    </rPh>
    <phoneticPr fontId="2"/>
  </si>
  <si>
    <t>　万一、この誓約書に反した場合には、需要に応じた米の生産・販売の推進に関する要領（平成２６年４月１日付け２５生産第３５７８号農林水産省生産局長通知）別紙３に基づき、措置が講じられることに異存がないことを申　し添えます。</t>
    <rPh sb="1" eb="3">
      <t>マンイチ</t>
    </rPh>
    <rPh sb="6" eb="9">
      <t>セイヤクショ</t>
    </rPh>
    <rPh sb="10" eb="11">
      <t>ハン</t>
    </rPh>
    <rPh sb="13" eb="15">
      <t>バアイ</t>
    </rPh>
    <rPh sb="18" eb="20">
      <t>ジュヨウ</t>
    </rPh>
    <rPh sb="21" eb="22">
      <t>オウ</t>
    </rPh>
    <rPh sb="24" eb="25">
      <t>コメ</t>
    </rPh>
    <rPh sb="26" eb="28">
      <t>セイサン</t>
    </rPh>
    <rPh sb="29" eb="31">
      <t>ハンバイ</t>
    </rPh>
    <rPh sb="32" eb="34">
      <t>スイシン</t>
    </rPh>
    <phoneticPr fontId="2"/>
  </si>
  <si>
    <t>　需要に応じた米の生産・販売の推進に関する要領（平成２６年４月１日付け２５生産第３５７８号農林水産省生産局長通知）別紙１の第４の２の規定に基づき、下記のとおり提出します。</t>
    <rPh sb="1" eb="3">
      <t>ジュヨウ</t>
    </rPh>
    <rPh sb="4" eb="5">
      <t>オウ</t>
    </rPh>
    <rPh sb="7" eb="8">
      <t>コメ</t>
    </rPh>
    <rPh sb="9" eb="11">
      <t>セイサン</t>
    </rPh>
    <rPh sb="12" eb="14">
      <t>ハンバイ</t>
    </rPh>
    <rPh sb="15" eb="17">
      <t>スイシン</t>
    </rPh>
    <rPh sb="18" eb="19">
      <t>カン</t>
    </rPh>
    <rPh sb="37" eb="39">
      <t>セイサン</t>
    </rPh>
    <rPh sb="45" eb="47">
      <t>ノウリン</t>
    </rPh>
    <rPh sb="47" eb="48">
      <t>ミズ</t>
    </rPh>
    <phoneticPr fontId="2"/>
  </si>
  <si>
    <t>　なお、出荷の際は、２に掲げるほ場からの全収穫量を出荷するとともに、他のほ場から生産された米を混入して新規需要米として出荷しないことを誓約します。</t>
    <rPh sb="4" eb="6">
      <t>シュッカ</t>
    </rPh>
    <rPh sb="7" eb="8">
      <t>サイ</t>
    </rPh>
    <rPh sb="12" eb="13">
      <t>カカ</t>
    </rPh>
    <rPh sb="16" eb="17">
      <t>バ</t>
    </rPh>
    <rPh sb="20" eb="21">
      <t>ゼン</t>
    </rPh>
    <rPh sb="21" eb="23">
      <t>シュウカク</t>
    </rPh>
    <rPh sb="23" eb="24">
      <t>リョウ</t>
    </rPh>
    <rPh sb="25" eb="27">
      <t>シュッカ</t>
    </rPh>
    <rPh sb="34" eb="35">
      <t>タ</t>
    </rPh>
    <rPh sb="37" eb="38">
      <t>ジョウ</t>
    </rPh>
    <rPh sb="40" eb="42">
      <t>セイサン</t>
    </rPh>
    <phoneticPr fontId="2"/>
  </si>
  <si>
    <t>令和２年産</t>
    <rPh sb="0" eb="2">
      <t>レイワ</t>
    </rPh>
    <rPh sb="3" eb="4">
      <t>ネン</t>
    </rPh>
    <rPh sb="4" eb="5">
      <t>サン</t>
    </rPh>
    <phoneticPr fontId="2"/>
  </si>
  <si>
    <t>令和3年産</t>
    <rPh sb="0" eb="2">
      <t>レイワ</t>
    </rPh>
    <rPh sb="3" eb="4">
      <t>ネン</t>
    </rPh>
    <rPh sb="4" eb="5">
      <t>サン</t>
    </rPh>
    <phoneticPr fontId="2"/>
  </si>
  <si>
    <t>令和4年産</t>
    <rPh sb="0" eb="2">
      <t>レイワ</t>
    </rPh>
    <rPh sb="3" eb="4">
      <t>ネン</t>
    </rPh>
    <rPh sb="4" eb="5">
      <t>サン</t>
    </rPh>
    <phoneticPr fontId="2"/>
  </si>
  <si>
    <t>飼料用</t>
  </si>
  <si>
    <t>頭</t>
  </si>
  <si>
    <t>自家利用</t>
    <rPh sb="0" eb="2">
      <t>ジカ</t>
    </rPh>
    <rPh sb="2" eb="4">
      <t>リヨウ</t>
    </rPh>
    <phoneticPr fontId="2"/>
  </si>
  <si>
    <t>自家利用</t>
    <rPh sb="0" eb="2">
      <t>ジカ</t>
    </rPh>
    <rPh sb="2" eb="4">
      <t>リヨウ</t>
    </rPh>
    <phoneticPr fontId="2"/>
  </si>
  <si>
    <t>別紙様式第３－４号</t>
    <rPh sb="0" eb="2">
      <t>ベッシ</t>
    </rPh>
    <rPh sb="2" eb="4">
      <t>ヨウシキ</t>
    </rPh>
    <rPh sb="4" eb="5">
      <t>ダイ</t>
    </rPh>
    <rPh sb="8" eb="9">
      <t>ゴウ</t>
    </rPh>
    <phoneticPr fontId="2"/>
  </si>
  <si>
    <t>印刷ページ</t>
    <rPh sb="0" eb="2">
      <t>インサツ</t>
    </rPh>
    <phoneticPr fontId="2"/>
  </si>
  <si>
    <t>自家利用農業者</t>
    <rPh sb="2" eb="4">
      <t>リヨウ</t>
    </rPh>
    <phoneticPr fontId="2"/>
  </si>
  <si>
    <t>住　所</t>
    <phoneticPr fontId="2"/>
  </si>
  <si>
    <t xml:space="preserve">氏　名    </t>
    <phoneticPr fontId="2"/>
  </si>
  <si>
    <t>（1） 家畜の種類及び家畜数等</t>
    <phoneticPr fontId="2"/>
  </si>
  <si>
    <t>（2） 年間利用計画</t>
    <rPh sb="4" eb="6">
      <t>ネンカン</t>
    </rPh>
    <rPh sb="6" eb="8">
      <t>リヨウ</t>
    </rPh>
    <rPh sb="8" eb="10">
      <t>ケイカク</t>
    </rPh>
    <phoneticPr fontId="2"/>
  </si>
  <si>
    <t>（単位：kg）</t>
    <phoneticPr fontId="2"/>
  </si>
  <si>
    <t>新規需要米の種類</t>
    <rPh sb="0" eb="2">
      <t>シンキ</t>
    </rPh>
    <rPh sb="2" eb="4">
      <t>ジュヨウ</t>
    </rPh>
    <rPh sb="4" eb="5">
      <t>マイ</t>
    </rPh>
    <rPh sb="6" eb="8">
      <t>シュルイ</t>
    </rPh>
    <phoneticPr fontId="2"/>
  </si>
  <si>
    <t>左記の年間利用
計画数量</t>
    <rPh sb="0" eb="2">
      <t>サキ</t>
    </rPh>
    <rPh sb="5" eb="7">
      <t>リヨウ</t>
    </rPh>
    <phoneticPr fontId="2"/>
  </si>
  <si>
    <t>うち、自ら生産
する計画数量</t>
    <rPh sb="10" eb="12">
      <t>ケイカク</t>
    </rPh>
    <rPh sb="12" eb="14">
      <t>スウリョウ</t>
    </rPh>
    <phoneticPr fontId="2"/>
  </si>
  <si>
    <t>（3）月別利用計画</t>
    <rPh sb="3" eb="5">
      <t>ツキベツ</t>
    </rPh>
    <rPh sb="5" eb="7">
      <t>リヨウ</t>
    </rPh>
    <rPh sb="7" eb="9">
      <t>ケイカク</t>
    </rPh>
    <phoneticPr fontId="2"/>
  </si>
  <si>
    <t>給与月</t>
    <phoneticPr fontId="2"/>
  </si>
  <si>
    <t>11月</t>
    <rPh sb="2" eb="3">
      <t>ガツ</t>
    </rPh>
    <phoneticPr fontId="2"/>
  </si>
  <si>
    <t>12月</t>
    <rPh sb="2" eb="3">
      <t>ガツ</t>
    </rPh>
    <phoneticPr fontId="2"/>
  </si>
  <si>
    <t>2月</t>
    <rPh sb="1" eb="2">
      <t>ガツ</t>
    </rPh>
    <phoneticPr fontId="2"/>
  </si>
  <si>
    <t>3月</t>
    <rPh sb="1" eb="2">
      <t>ガツ</t>
    </rPh>
    <phoneticPr fontId="2"/>
  </si>
  <si>
    <t>4月</t>
    <rPh sb="1" eb="2">
      <t>ガツ</t>
    </rPh>
    <phoneticPr fontId="2"/>
  </si>
  <si>
    <t>給与量</t>
    <phoneticPr fontId="2"/>
  </si>
  <si>
    <t>給与月</t>
    <phoneticPr fontId="2"/>
  </si>
  <si>
    <t>5月</t>
    <rPh sb="1" eb="2">
      <t>ガツ</t>
    </rPh>
    <phoneticPr fontId="2"/>
  </si>
  <si>
    <t>6月</t>
    <rPh sb="1" eb="2">
      <t>ガツ</t>
    </rPh>
    <phoneticPr fontId="2"/>
  </si>
  <si>
    <t>7月</t>
  </si>
  <si>
    <t>8月</t>
  </si>
  <si>
    <t>9月</t>
  </si>
  <si>
    <t>合計</t>
    <rPh sb="0" eb="2">
      <t>ゴウケイ</t>
    </rPh>
    <phoneticPr fontId="2"/>
  </si>
  <si>
    <t>参考：１頭当た
り1日給与量(kg)</t>
    <rPh sb="0" eb="2">
      <t>サンコウ</t>
    </rPh>
    <rPh sb="4" eb="5">
      <t>トウ</t>
    </rPh>
    <rPh sb="5" eb="6">
      <t>ア</t>
    </rPh>
    <rPh sb="10" eb="11">
      <t>ニチ</t>
    </rPh>
    <rPh sb="11" eb="13">
      <t>キュウヨ</t>
    </rPh>
    <rPh sb="13" eb="14">
      <t>リョウ</t>
    </rPh>
    <phoneticPr fontId="2"/>
  </si>
  <si>
    <t>（2） 年間利用実績</t>
    <rPh sb="4" eb="6">
      <t>ネンカン</t>
    </rPh>
    <rPh sb="6" eb="8">
      <t>リヨウ</t>
    </rPh>
    <rPh sb="8" eb="10">
      <t>ジッセキ</t>
    </rPh>
    <phoneticPr fontId="2"/>
  </si>
  <si>
    <t>左記の年間利用
実績数量</t>
    <rPh sb="0" eb="2">
      <t>サキ</t>
    </rPh>
    <rPh sb="5" eb="7">
      <t>リヨウ</t>
    </rPh>
    <rPh sb="8" eb="10">
      <t>ジッセキ</t>
    </rPh>
    <phoneticPr fontId="2"/>
  </si>
  <si>
    <t>うち、自ら生産
した実績数量</t>
    <rPh sb="10" eb="12">
      <t>ジッセキ</t>
    </rPh>
    <rPh sb="12" eb="14">
      <t>スウリョウ</t>
    </rPh>
    <phoneticPr fontId="2"/>
  </si>
  <si>
    <t>（3） 月別利用実績</t>
    <rPh sb="4" eb="6">
      <t>ツキベツ</t>
    </rPh>
    <rPh sb="6" eb="8">
      <t>リヨウ</t>
    </rPh>
    <rPh sb="8" eb="10">
      <t>ジッセキ</t>
    </rPh>
    <phoneticPr fontId="2"/>
  </si>
  <si>
    <t>5月</t>
    <rPh sb="0" eb="1">
      <t>ガツ</t>
    </rPh>
    <phoneticPr fontId="2"/>
  </si>
  <si>
    <t>（4） 給与方法</t>
    <rPh sb="4" eb="5">
      <t>キュウ</t>
    </rPh>
    <rPh sb="5" eb="6">
      <t>ヨ</t>
    </rPh>
    <rPh sb="6" eb="8">
      <t>ホウホウ</t>
    </rPh>
    <phoneticPr fontId="2"/>
  </si>
  <si>
    <t>３－４自家利用計画</t>
    <rPh sb="3" eb="5">
      <t>ジカ</t>
    </rPh>
    <rPh sb="5" eb="7">
      <t>リヨウ</t>
    </rPh>
    <rPh sb="7" eb="9">
      <t>ケイカク</t>
    </rPh>
    <phoneticPr fontId="2"/>
  </si>
  <si>
    <t>年間利用計画数量</t>
    <rPh sb="0" eb="2">
      <t>ネンカン</t>
    </rPh>
    <rPh sb="2" eb="4">
      <t>リヨウ</t>
    </rPh>
    <rPh sb="4" eb="6">
      <t>ケイカク</t>
    </rPh>
    <rPh sb="6" eb="8">
      <t>スウリョウ</t>
    </rPh>
    <phoneticPr fontId="2"/>
  </si>
  <si>
    <t>１０月</t>
    <rPh sb="2" eb="3">
      <t>ガツ</t>
    </rPh>
    <phoneticPr fontId="2"/>
  </si>
  <si>
    <t>１１月</t>
  </si>
  <si>
    <t>１２月</t>
  </si>
  <si>
    <t>１月</t>
  </si>
  <si>
    <t>２月</t>
  </si>
  <si>
    <t>３月</t>
  </si>
  <si>
    <t>４月</t>
  </si>
  <si>
    <t>５月</t>
  </si>
  <si>
    <t>６月</t>
  </si>
  <si>
    <t>７月</t>
  </si>
  <si>
    <t>８月</t>
  </si>
  <si>
    <t>９月</t>
  </si>
  <si>
    <t>自ら生産した数量</t>
    <rPh sb="0" eb="1">
      <t>ミズカ</t>
    </rPh>
    <rPh sb="2" eb="4">
      <t>セイサン</t>
    </rPh>
    <rPh sb="6" eb="8">
      <t>スウリョウ</t>
    </rPh>
    <phoneticPr fontId="2"/>
  </si>
  <si>
    <t>令和３年１２月</t>
    <rPh sb="0" eb="1">
      <t>レイ</t>
    </rPh>
    <rPh sb="1" eb="2">
      <t>ワ</t>
    </rPh>
    <rPh sb="3" eb="4">
      <t>ネン</t>
    </rPh>
    <rPh sb="6" eb="7">
      <t>ガツ</t>
    </rPh>
    <phoneticPr fontId="2"/>
  </si>
  <si>
    <t>私</t>
    <rPh sb="0" eb="1">
      <t>ワタシ</t>
    </rPh>
    <phoneticPr fontId="2"/>
  </si>
  <si>
    <t>令和３年１０月</t>
    <rPh sb="0" eb="2">
      <t>レイワ</t>
    </rPh>
    <rPh sb="3" eb="4">
      <t>ネン</t>
    </rPh>
    <rPh sb="6" eb="7">
      <t>ガツ</t>
    </rPh>
    <phoneticPr fontId="2"/>
  </si>
  <si>
    <t>令和４年９月</t>
    <rPh sb="0" eb="2">
      <t>レイワ</t>
    </rPh>
    <rPh sb="3" eb="4">
      <t>ネン</t>
    </rPh>
    <rPh sb="5" eb="6">
      <t>ガツ</t>
    </rPh>
    <phoneticPr fontId="2"/>
  </si>
  <si>
    <t>令和４年１月</t>
    <rPh sb="0" eb="1">
      <t>レイ</t>
    </rPh>
    <rPh sb="1" eb="2">
      <t>ワ</t>
    </rPh>
    <rPh sb="3" eb="4">
      <t>ネン</t>
    </rPh>
    <rPh sb="5" eb="6">
      <t>ガツ</t>
    </rPh>
    <phoneticPr fontId="2"/>
  </si>
  <si>
    <t>（4）給与方法</t>
    <rPh sb="3" eb="5">
      <t>キュウヨ</t>
    </rPh>
    <rPh sb="5" eb="7">
      <t>ホウホウ</t>
    </rPh>
    <phoneticPr fontId="2"/>
  </si>
  <si>
    <t>自家で飼料用米（玄米）の粉砕を行い、他の飼料と混合して給与する。</t>
    <rPh sb="0" eb="2">
      <t>ジカ</t>
    </rPh>
    <rPh sb="3" eb="6">
      <t>シリョウヨウ</t>
    </rPh>
    <rPh sb="6" eb="7">
      <t>マイ</t>
    </rPh>
    <rPh sb="8" eb="10">
      <t>ゲンマイ</t>
    </rPh>
    <rPh sb="12" eb="14">
      <t>フンサイ</t>
    </rPh>
    <rPh sb="15" eb="16">
      <t>オコナ</t>
    </rPh>
    <rPh sb="18" eb="19">
      <t>ホカ</t>
    </rPh>
    <rPh sb="20" eb="22">
      <t>シリョウ</t>
    </rPh>
    <rPh sb="23" eb="25">
      <t>コンゴウ</t>
    </rPh>
    <rPh sb="27" eb="29">
      <t>キュウヨ</t>
    </rPh>
    <phoneticPr fontId="2"/>
  </si>
  <si>
    <r>
      <t xml:space="preserve">自家で飼料用米（玄米）の粉砕を行い、他の飼料と混合して給与する。
</t>
    </r>
    <r>
      <rPr>
        <sz val="11"/>
        <color rgb="FFFF0000"/>
        <rFont val="ＭＳ Ｐゴシック"/>
        <family val="3"/>
        <charset val="128"/>
      </rPr>
      <t>※給与方法については、「自家で粉砕」や「飼料会社へ配合飼料の製造委託」等、具体的に記載する。</t>
    </r>
    <rPh sb="0" eb="2">
      <t>ジカ</t>
    </rPh>
    <rPh sb="3" eb="6">
      <t>シリョウヨウ</t>
    </rPh>
    <rPh sb="6" eb="7">
      <t>マイ</t>
    </rPh>
    <rPh sb="8" eb="10">
      <t>ゲンマイ</t>
    </rPh>
    <rPh sb="12" eb="14">
      <t>フンサイ</t>
    </rPh>
    <rPh sb="15" eb="16">
      <t>オコナ</t>
    </rPh>
    <rPh sb="18" eb="19">
      <t>ホカ</t>
    </rPh>
    <rPh sb="20" eb="22">
      <t>シリョウ</t>
    </rPh>
    <rPh sb="23" eb="25">
      <t>コンゴウ</t>
    </rPh>
    <rPh sb="27" eb="29">
      <t>キュウヨ</t>
    </rPh>
    <rPh sb="35" eb="37">
      <t>キュウヨ</t>
    </rPh>
    <rPh sb="37" eb="39">
      <t>ホウホウ</t>
    </rPh>
    <rPh sb="46" eb="48">
      <t>ジカ</t>
    </rPh>
    <rPh sb="49" eb="51">
      <t>フンサイ</t>
    </rPh>
    <rPh sb="54" eb="56">
      <t>シリョウ</t>
    </rPh>
    <rPh sb="56" eb="58">
      <t>カイシャ</t>
    </rPh>
    <rPh sb="59" eb="61">
      <t>ハイゴウ</t>
    </rPh>
    <rPh sb="61" eb="63">
      <t>シリョウ</t>
    </rPh>
    <rPh sb="64" eb="66">
      <t>セイゾウ</t>
    </rPh>
    <rPh sb="66" eb="68">
      <t>イタク</t>
    </rPh>
    <rPh sb="69" eb="70">
      <t>トウ</t>
    </rPh>
    <rPh sb="71" eb="74">
      <t>グタイテキ</t>
    </rPh>
    <rPh sb="75" eb="77">
      <t>キサイ</t>
    </rPh>
    <phoneticPr fontId="2"/>
  </si>
  <si>
    <t>1.当年産の自家利用計画</t>
    <rPh sb="2" eb="4">
      <t>トウネン</t>
    </rPh>
    <rPh sb="4" eb="5">
      <t>サン</t>
    </rPh>
    <rPh sb="6" eb="8">
      <t>ジカ</t>
    </rPh>
    <rPh sb="8" eb="10">
      <t>リヨウ</t>
    </rPh>
    <rPh sb="10" eb="12">
      <t>ケイカク</t>
    </rPh>
    <phoneticPr fontId="2"/>
  </si>
  <si>
    <t>2.前年産の利用実績</t>
    <rPh sb="2" eb="4">
      <t>ゼンネン</t>
    </rPh>
    <rPh sb="4" eb="5">
      <t>サン</t>
    </rPh>
    <rPh sb="6" eb="8">
      <t>リヨウ</t>
    </rPh>
    <rPh sb="8" eb="10">
      <t>ジッセキ</t>
    </rPh>
    <phoneticPr fontId="2"/>
  </si>
  <si>
    <t>　私が飼育する肥育豚○○頭に対し、令和○年１２月から令和○年３月の間一日当たり○kgを給餌するため飼料用米を作付けし、自家家畜に給餌する。
　（自家利用種子を確保する場合は、「翌年の自家利用種子として、翌年の自家用種子として、○○ａ分、○○㎏を確保する。旨記載する。）
　令和２年産から４年産の３年間取組を継続する。
　令和２年産飼料用米数量10,300kg
　令和３年産飼料用米数量10,300kg
　令和４年産飼料用米数量10,300kg</t>
    <rPh sb="1" eb="2">
      <t>ワタシ</t>
    </rPh>
    <rPh sb="59" eb="61">
      <t>ジカ</t>
    </rPh>
    <rPh sb="61" eb="63">
      <t>カチク</t>
    </rPh>
    <rPh sb="64" eb="66">
      <t>キュウジ</t>
    </rPh>
    <phoneticPr fontId="2"/>
  </si>
  <si>
    <t>２年～４年</t>
    <rPh sb="1" eb="2">
      <t>ネン</t>
    </rPh>
    <rPh sb="4" eb="5">
      <t>ネン</t>
    </rPh>
    <phoneticPr fontId="2"/>
  </si>
  <si>
    <t>（複数　自家利用）</t>
    <rPh sb="1" eb="3">
      <t>フクスウ</t>
    </rPh>
    <rPh sb="4" eb="6">
      <t>ジカ</t>
    </rPh>
    <rPh sb="6" eb="8">
      <t>リヨウ</t>
    </rPh>
    <phoneticPr fontId="2"/>
  </si>
  <si>
    <t>私が飼育する採卵鶏150羽に対し、令和３年１月から令和３年４月の間一日当たり1kgを給餌するため飼料用米を作付けし、自家家畜に給餌する。
　（自家利用種子を確保する場合は、「翌年の自家利用種子として、翌年の自家用種子として、○○ａ分、○○㎏を確保する。旨記載する。）
　令和２年産から４年産の３年間取組を継続する。
　令和２年産飼料用米数量18,000kg
  令和３年産飼料用米数量18,000kg
  令和４年産飼料用米数量18,000kg</t>
    <rPh sb="0" eb="1">
      <t>ワタシ</t>
    </rPh>
    <rPh sb="58" eb="60">
      <t>ジカ</t>
    </rPh>
    <rPh sb="60" eb="62">
      <t>カチク</t>
    </rPh>
    <rPh sb="63" eb="65">
      <t>キュウジ</t>
    </rPh>
    <phoneticPr fontId="2"/>
  </si>
  <si>
    <t>令和４年６月３日</t>
    <rPh sb="0" eb="2">
      <t>レイワ</t>
    </rPh>
    <rPh sb="3" eb="4">
      <t>ネン</t>
    </rPh>
    <rPh sb="5" eb="6">
      <t>ツキ</t>
    </rPh>
    <rPh sb="7" eb="8">
      <t>ヒ</t>
    </rPh>
    <phoneticPr fontId="2"/>
  </si>
  <si>
    <t>令和４年５月３０日</t>
    <rPh sb="0" eb="2">
      <t>レイワ</t>
    </rPh>
    <rPh sb="3" eb="4">
      <t>ネン</t>
    </rPh>
    <rPh sb="5" eb="6">
      <t>ツキ</t>
    </rPh>
    <rPh sb="8" eb="9">
      <t>ヒ</t>
    </rPh>
    <phoneticPr fontId="2"/>
  </si>
  <si>
    <t>　私が飼育する肥育豚○○頭に対し、令和○年１２月から令和○年６月の間一日当たり○kgを給餌するため飼料用米を作付けし、自家家畜に給餌する。
　（自家利用種子を確保する場合は、「翌年の自家利用種子として、翌年の自家用種子として、○○ａ分、○○㎏を確保する。旨記載する。）
　令和２年産から４年産の３年間取組を継続する。
　令和２年産飼料用米数量10,300kg
　令和３年産飼料用米数量10,300kg
　令和４年産飼料用米数量10,300kg</t>
    <rPh sb="1" eb="2">
      <t>ワタシ</t>
    </rPh>
    <rPh sb="59" eb="61">
      <t>ジカ</t>
    </rPh>
    <rPh sb="61" eb="63">
      <t>カチク</t>
    </rPh>
    <rPh sb="64" eb="66">
      <t>キュウジ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</si>
</sst>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明朝"/>
      <family val="1"/>
      <charset val="128"/>
    </font>
    <font>
      <sz val="12"/>
      <name val="ＭＳ 明朝"/>
      <family val="1"/>
      <charset val="128"/>
    </font>
    <font>
      <sz val="14"/>
      <name val="ＭＳ Ｐ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明朝"/>
      <family val="1"/>
      <charset val="128"/>
    </font>
    <font>
      <sz val="11"/>
      <color rgb="FFFF0000"/>
      <name val="ＭＳ Ｐゴシック"/>
      <family val="3"/>
      <charset val="128"/>
      <scheme val="minor"/>
    </font>
    <font>
      <sz val="11"/>
      <name val="ＭＳ Ｐゴシック"/>
      <family val="3"/>
      <charset val="128"/>
      <scheme val="minor"/>
    </font>
    <font>
      <sz val="16"/>
      <name val="ＭＳ Ｐ明朝"/>
      <family val="1"/>
      <charset val="128"/>
    </font>
    <font>
      <sz val="11"/>
      <color rgb="FFFF0000"/>
      <name val="ＭＳ ゴシック"/>
      <family val="3"/>
      <charset val="128"/>
    </font>
    <font>
      <sz val="14"/>
      <name val="ＭＳ 明朝"/>
      <family val="1"/>
      <charset val="128"/>
    </font>
    <font>
      <sz val="14"/>
      <color theme="1"/>
      <name val="ＭＳ 明朝"/>
      <family val="1"/>
      <charset val="128"/>
    </font>
    <font>
      <sz val="9"/>
      <name val="ＭＳ Ｐ明朝"/>
      <family val="1"/>
      <charset val="128"/>
    </font>
    <font>
      <sz val="10"/>
      <name val="ＭＳ Ｐ明朝"/>
      <family val="1"/>
      <charset val="128"/>
    </font>
    <font>
      <sz val="11"/>
      <color rgb="FFFF0000"/>
      <name val="ＭＳ Ｐゴシック"/>
      <family val="3"/>
      <charset val="128"/>
    </font>
    <font>
      <sz val="11"/>
      <color rgb="FFFF0000"/>
      <name val="ＭＳ 明朝"/>
      <family val="1"/>
      <charset val="128"/>
    </font>
    <font>
      <sz val="11"/>
      <name val="ＭＳ ゴシック"/>
      <family val="3"/>
      <charset val="128"/>
    </font>
    <font>
      <sz val="11"/>
      <color theme="1"/>
      <name val="ＭＳ Ｐ明朝"/>
      <family val="1"/>
      <charset val="128"/>
    </font>
    <font>
      <sz val="12"/>
      <name val="ＭＳ Ｐ明朝"/>
      <family val="1"/>
      <charset val="128"/>
    </font>
    <font>
      <sz val="18"/>
      <color rgb="FF0000FF"/>
      <name val="ＭＳ Ｐ明朝"/>
      <family val="1"/>
      <charset val="128"/>
    </font>
    <font>
      <b/>
      <sz val="11"/>
      <name val="ＭＳ 明朝"/>
      <family val="1"/>
      <charset val="128"/>
    </font>
    <font>
      <sz val="14"/>
      <color theme="1"/>
      <name val="ＭＳ Ｐ明朝"/>
      <family val="1"/>
      <charset val="128"/>
    </font>
    <font>
      <sz val="6"/>
      <name val="ＭＳ 明朝"/>
      <family val="1"/>
      <charset val="128"/>
    </font>
  </fonts>
  <fills count="1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
    <xf numFmtId="0" fontId="0" fillId="0" borderId="0"/>
    <xf numFmtId="38" fontId="1" fillId="0" borderId="0" applyFont="0" applyFill="0" applyBorder="0" applyAlignment="0" applyProtection="0"/>
    <xf numFmtId="0" fontId="1" fillId="0" borderId="0"/>
    <xf numFmtId="0" fontId="10" fillId="0" borderId="0">
      <alignment vertical="center"/>
    </xf>
    <xf numFmtId="38" fontId="10" fillId="0" borderId="0" applyFont="0" applyFill="0" applyBorder="0" applyAlignment="0" applyProtection="0">
      <alignment vertical="center"/>
    </xf>
  </cellStyleXfs>
  <cellXfs count="344">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3" fillId="0" borderId="0" xfId="2" applyFont="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7" fillId="0" borderId="1"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12"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left" vertical="center"/>
    </xf>
    <xf numFmtId="0" fontId="7" fillId="0" borderId="1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 fontId="3" fillId="0" borderId="0" xfId="0" applyNumberFormat="1" applyFont="1" applyAlignment="1">
      <alignment vertical="center"/>
    </xf>
    <xf numFmtId="3" fontId="7" fillId="0" borderId="14" xfId="0" applyNumberFormat="1" applyFont="1" applyBorder="1" applyAlignment="1">
      <alignment vertical="center"/>
    </xf>
    <xf numFmtId="0" fontId="6" fillId="0" borderId="0" xfId="0" applyFont="1" applyAlignment="1">
      <alignment vertical="center"/>
    </xf>
    <xf numFmtId="49" fontId="3" fillId="0" borderId="0" xfId="0" applyNumberFormat="1" applyFont="1" applyAlignment="1">
      <alignment vertical="center"/>
    </xf>
    <xf numFmtId="0" fontId="7" fillId="0" borderId="10" xfId="0" applyFont="1" applyBorder="1" applyAlignment="1">
      <alignment horizontal="center" vertical="center"/>
    </xf>
    <xf numFmtId="0" fontId="6" fillId="0" borderId="0" xfId="0" applyFont="1" applyAlignment="1">
      <alignment horizontal="left" vertical="center"/>
    </xf>
    <xf numFmtId="0" fontId="7" fillId="0" borderId="0" xfId="3"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14" fillId="0" borderId="0" xfId="3" applyFont="1">
      <alignment vertical="center"/>
    </xf>
    <xf numFmtId="0" fontId="14" fillId="0" borderId="0" xfId="3" applyFont="1" applyAlignment="1">
      <alignment horizontal="right" vertical="center"/>
    </xf>
    <xf numFmtId="0" fontId="14" fillId="0" borderId="0" xfId="3" applyFont="1" applyAlignment="1">
      <alignment horizontal="center" vertical="center"/>
    </xf>
    <xf numFmtId="0" fontId="14" fillId="0" borderId="0" xfId="3" applyFont="1" applyAlignment="1">
      <alignment horizontal="left"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1" xfId="3" applyFont="1" applyBorder="1" applyAlignment="1">
      <alignment horizontal="center" vertical="center"/>
    </xf>
    <xf numFmtId="0" fontId="12" fillId="0" borderId="0" xfId="3" applyFont="1">
      <alignment vertical="center"/>
    </xf>
    <xf numFmtId="0" fontId="5" fillId="0" borderId="0" xfId="3" applyFont="1">
      <alignment vertical="center"/>
    </xf>
    <xf numFmtId="0" fontId="14" fillId="0" borderId="0" xfId="3" applyFont="1" applyAlignment="1">
      <alignment vertical="top"/>
    </xf>
    <xf numFmtId="0" fontId="8" fillId="0" borderId="0" xfId="3" applyFont="1">
      <alignment vertical="center"/>
    </xf>
    <xf numFmtId="0" fontId="3" fillId="0" borderId="0" xfId="3" applyFont="1" applyAlignment="1">
      <alignment vertical="top"/>
    </xf>
    <xf numFmtId="0" fontId="11" fillId="0" borderId="0" xfId="3" applyFont="1" applyAlignment="1">
      <alignment horizontal="left" vertical="center"/>
    </xf>
    <xf numFmtId="0" fontId="11" fillId="0" borderId="0" xfId="3" applyFont="1">
      <alignment vertical="center"/>
    </xf>
    <xf numFmtId="0" fontId="0" fillId="0" borderId="1"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5" fillId="0" borderId="1" xfId="0" applyFont="1" applyBorder="1" applyAlignment="1">
      <alignment vertical="center"/>
    </xf>
    <xf numFmtId="14" fontId="15" fillId="0" borderId="1" xfId="0" applyNumberFormat="1" applyFont="1" applyBorder="1" applyAlignment="1">
      <alignment vertical="center"/>
    </xf>
    <xf numFmtId="49" fontId="15" fillId="0" borderId="1" xfId="0" applyNumberFormat="1" applyFont="1" applyBorder="1" applyAlignment="1">
      <alignment vertical="center"/>
    </xf>
    <xf numFmtId="0" fontId="15" fillId="0" borderId="1" xfId="0" applyFont="1" applyBorder="1" applyAlignment="1">
      <alignment horizontal="center" vertical="center"/>
    </xf>
    <xf numFmtId="38" fontId="15" fillId="0" borderId="1" xfId="1" applyFont="1" applyBorder="1" applyAlignment="1">
      <alignment vertical="center"/>
    </xf>
    <xf numFmtId="38" fontId="15" fillId="6" borderId="1" xfId="1" applyFont="1" applyFill="1" applyBorder="1" applyAlignment="1">
      <alignment vertical="center"/>
    </xf>
    <xf numFmtId="38" fontId="15" fillId="0" borderId="1" xfId="1" applyFont="1" applyFill="1" applyBorder="1" applyAlignment="1">
      <alignment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49" fontId="15" fillId="0" borderId="1" xfId="0" applyNumberFormat="1" applyFont="1" applyFill="1" applyBorder="1" applyAlignment="1">
      <alignment vertical="center"/>
    </xf>
    <xf numFmtId="0" fontId="16" fillId="0" borderId="1" xfId="0" applyFont="1" applyBorder="1" applyAlignment="1">
      <alignment vertical="center"/>
    </xf>
    <xf numFmtId="176" fontId="7" fillId="0" borderId="0" xfId="0" applyNumberFormat="1" applyFont="1" applyAlignment="1">
      <alignment vertical="center"/>
    </xf>
    <xf numFmtId="0" fontId="3" fillId="0" borderId="21" xfId="0" applyFont="1" applyBorder="1" applyAlignment="1">
      <alignment horizontal="center" vertical="center"/>
    </xf>
    <xf numFmtId="0" fontId="0" fillId="0" borderId="0" xfId="0" applyFill="1" applyAlignment="1">
      <alignment vertical="center" wrapText="1"/>
    </xf>
    <xf numFmtId="0" fontId="0" fillId="0" borderId="1" xfId="0" applyFill="1" applyBorder="1" applyAlignment="1">
      <alignment vertical="center" wrapText="1"/>
    </xf>
    <xf numFmtId="0" fontId="15" fillId="0" borderId="1" xfId="0" applyNumberFormat="1" applyFont="1" applyBorder="1" applyAlignment="1">
      <alignment vertical="center"/>
    </xf>
    <xf numFmtId="0" fontId="15" fillId="0" borderId="1" xfId="0" applyFont="1" applyBorder="1" applyAlignment="1">
      <alignment vertical="center" shrinkToFit="1"/>
    </xf>
    <xf numFmtId="176" fontId="3" fillId="0" borderId="0" xfId="0" applyNumberFormat="1" applyFont="1" applyAlignment="1">
      <alignment vertical="center"/>
    </xf>
    <xf numFmtId="0" fontId="3" fillId="0" borderId="0" xfId="0" applyFont="1" applyAlignment="1">
      <alignment vertical="center"/>
    </xf>
    <xf numFmtId="0" fontId="14" fillId="0" borderId="0" xfId="3" applyFont="1" applyAlignment="1">
      <alignment vertical="center" shrinkToFit="1"/>
    </xf>
    <xf numFmtId="38" fontId="0" fillId="0" borderId="0" xfId="1" applyFont="1" applyAlignment="1">
      <alignment vertical="center"/>
    </xf>
    <xf numFmtId="38" fontId="0" fillId="3" borderId="1" xfId="1" applyFont="1" applyFill="1" applyBorder="1" applyAlignment="1">
      <alignment horizontal="center" vertical="center" wrapText="1"/>
    </xf>
    <xf numFmtId="38" fontId="0" fillId="0" borderId="1" xfId="1" applyFont="1" applyBorder="1" applyAlignment="1">
      <alignment horizontal="center" vertical="center" wrapText="1"/>
    </xf>
    <xf numFmtId="38" fontId="15" fillId="0" borderId="1" xfId="1" applyFont="1" applyBorder="1" applyAlignment="1">
      <alignment vertical="center" wrapText="1"/>
    </xf>
    <xf numFmtId="0" fontId="3" fillId="0" borderId="0" xfId="0" applyFont="1" applyAlignment="1">
      <alignment vertical="center" wrapText="1"/>
    </xf>
    <xf numFmtId="0" fontId="20" fillId="0" borderId="0" xfId="3" applyFont="1">
      <alignment vertical="center"/>
    </xf>
    <xf numFmtId="0" fontId="21" fillId="0" borderId="0" xfId="3" applyFont="1">
      <alignment vertical="center"/>
    </xf>
    <xf numFmtId="0" fontId="5" fillId="0" borderId="0" xfId="0" applyFont="1" applyAlignment="1">
      <alignment horizontal="right" vertical="top"/>
    </xf>
    <xf numFmtId="0" fontId="5" fillId="0" borderId="0" xfId="0" quotePrefix="1" applyFont="1" applyAlignment="1">
      <alignment horizontal="right" vertical="top"/>
    </xf>
    <xf numFmtId="0" fontId="0" fillId="0" borderId="0" xfId="0" applyAlignment="1">
      <alignment vertical="center"/>
    </xf>
    <xf numFmtId="0" fontId="0" fillId="0" borderId="1" xfId="0"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10" fillId="0" borderId="1" xfId="1" applyNumberFormat="1" applyFont="1" applyBorder="1" applyAlignment="1">
      <alignment vertical="center" wrapText="1"/>
    </xf>
    <xf numFmtId="0" fontId="17" fillId="0" borderId="0" xfId="0" applyFont="1" applyBorder="1" applyAlignment="1">
      <alignment vertical="center"/>
    </xf>
    <xf numFmtId="0" fontId="17" fillId="0" borderId="21" xfId="0" applyFont="1" applyBorder="1" applyAlignment="1">
      <alignment horizontal="center" vertical="center"/>
    </xf>
    <xf numFmtId="0" fontId="22" fillId="0" borderId="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38" fontId="0" fillId="6" borderId="1" xfId="1" applyFont="1" applyFill="1" applyBorder="1" applyAlignment="1">
      <alignment horizontal="center" vertical="center" wrapText="1"/>
    </xf>
    <xf numFmtId="49" fontId="15" fillId="0" borderId="1" xfId="1" applyNumberFormat="1" applyFont="1" applyBorder="1" applyAlignment="1">
      <alignment vertical="center"/>
    </xf>
    <xf numFmtId="38" fontId="15" fillId="6" borderId="1" xfId="0" applyNumberFormat="1" applyFont="1" applyFill="1" applyBorder="1" applyAlignment="1">
      <alignment horizontal="center" vertical="center"/>
    </xf>
    <xf numFmtId="0" fontId="14" fillId="0" borderId="1" xfId="3" applyFont="1" applyBorder="1" applyAlignment="1">
      <alignment horizontal="center" vertical="center" shrinkToFit="1"/>
    </xf>
    <xf numFmtId="38" fontId="14" fillId="0" borderId="1" xfId="1" applyFont="1" applyBorder="1" applyAlignment="1">
      <alignment horizontal="center" vertical="center" shrinkToFit="1"/>
    </xf>
    <xf numFmtId="38" fontId="14" fillId="0" borderId="14" xfId="1" applyFont="1" applyBorder="1" applyAlignment="1">
      <alignment horizontal="center" vertical="center" shrinkToFit="1"/>
    </xf>
    <xf numFmtId="0" fontId="14" fillId="0" borderId="14" xfId="3" applyFont="1" applyBorder="1" applyAlignment="1">
      <alignment horizontal="center" vertical="center" shrinkToFit="1"/>
    </xf>
    <xf numFmtId="0" fontId="23" fillId="0" borderId="1" xfId="0" applyFont="1" applyBorder="1" applyAlignment="1">
      <alignment vertical="center"/>
    </xf>
    <xf numFmtId="0" fontId="14" fillId="0" borderId="0" xfId="3" applyFont="1" applyAlignment="1">
      <alignment horizontal="left" vertical="center" wrapText="1"/>
    </xf>
    <xf numFmtId="0" fontId="5" fillId="0" borderId="12" xfId="3"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5" fillId="0" borderId="1" xfId="3" applyFont="1" applyBorder="1" applyAlignment="1">
      <alignment horizontal="center" vertical="center" wrapText="1"/>
    </xf>
    <xf numFmtId="0" fontId="14" fillId="0" borderId="0" xfId="3" applyFont="1" applyAlignment="1">
      <alignment vertical="center" wrapText="1"/>
    </xf>
    <xf numFmtId="0" fontId="12" fillId="0" borderId="1" xfId="3" applyFont="1" applyBorder="1">
      <alignment vertical="center"/>
    </xf>
    <xf numFmtId="0" fontId="8" fillId="0" borderId="0" xfId="3" applyFont="1" applyAlignment="1">
      <alignment horizontal="left" vertical="center"/>
    </xf>
    <xf numFmtId="0" fontId="8" fillId="0" borderId="0" xfId="3" applyFont="1" applyAlignment="1">
      <alignment horizontal="center" vertical="center"/>
    </xf>
    <xf numFmtId="0" fontId="19" fillId="0" borderId="0" xfId="3" applyFont="1">
      <alignment vertical="center"/>
    </xf>
    <xf numFmtId="38" fontId="16" fillId="6" borderId="1" xfId="1" applyFont="1" applyFill="1" applyBorder="1" applyAlignment="1">
      <alignment vertical="center"/>
    </xf>
    <xf numFmtId="38" fontId="16" fillId="6" borderId="1" xfId="0" applyNumberFormat="1" applyFont="1" applyFill="1" applyBorder="1" applyAlignment="1">
      <alignment horizontal="center" vertical="center"/>
    </xf>
    <xf numFmtId="0" fontId="0" fillId="0" borderId="0" xfId="0" applyFont="1" applyAlignment="1">
      <alignment vertical="center"/>
    </xf>
    <xf numFmtId="49" fontId="0" fillId="0" borderId="0" xfId="1" applyNumberFormat="1" applyFont="1" applyAlignment="1">
      <alignment vertical="center"/>
    </xf>
    <xf numFmtId="49" fontId="0" fillId="0" borderId="0" xfId="0" applyNumberFormat="1"/>
    <xf numFmtId="49" fontId="3" fillId="2" borderId="0" xfId="0" applyNumberFormat="1" applyFont="1" applyFill="1" applyBorder="1" applyAlignment="1">
      <alignment vertical="center"/>
    </xf>
    <xf numFmtId="49" fontId="3" fillId="2" borderId="1" xfId="0" applyNumberFormat="1" applyFont="1" applyFill="1" applyBorder="1" applyAlignment="1">
      <alignment horizontal="center" vertical="center"/>
    </xf>
    <xf numFmtId="0" fontId="3" fillId="0" borderId="0" xfId="0" applyFont="1" applyAlignment="1">
      <alignment vertical="center" shrinkToFit="1"/>
    </xf>
    <xf numFmtId="0" fontId="19"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NumberFormat="1" applyFont="1" applyAlignment="1">
      <alignment vertical="center"/>
    </xf>
    <xf numFmtId="0" fontId="3" fillId="0" borderId="0" xfId="0" applyFont="1" applyAlignment="1">
      <alignment horizontal="right" vertical="center" indent="1"/>
    </xf>
    <xf numFmtId="0" fontId="0" fillId="0" borderId="0" xfId="0" applyAlignment="1">
      <alignment horizontal="centerContinuous" vertical="center"/>
    </xf>
    <xf numFmtId="38" fontId="0" fillId="0" borderId="0" xfId="1" applyFont="1" applyAlignment="1">
      <alignment horizontal="center" vertical="center"/>
    </xf>
    <xf numFmtId="38" fontId="15" fillId="0" borderId="1" xfId="1" applyFont="1" applyBorder="1" applyAlignment="1">
      <alignment horizontal="center" vertical="center"/>
    </xf>
    <xf numFmtId="0" fontId="0" fillId="0" borderId="0" xfId="0" applyAlignment="1">
      <alignment horizontal="center"/>
    </xf>
    <xf numFmtId="0" fontId="10" fillId="3" borderId="10" xfId="1" applyNumberFormat="1" applyFont="1" applyFill="1" applyBorder="1" applyAlignment="1">
      <alignment vertical="center" wrapText="1"/>
    </xf>
    <xf numFmtId="0" fontId="10" fillId="5" borderId="10" xfId="1" applyNumberFormat="1" applyFont="1" applyFill="1" applyBorder="1" applyAlignment="1">
      <alignment vertical="center" wrapText="1"/>
    </xf>
    <xf numFmtId="0" fontId="10" fillId="10" borderId="10" xfId="1" applyNumberFormat="1" applyFont="1" applyFill="1" applyBorder="1" applyAlignment="1">
      <alignment vertical="center" wrapText="1"/>
    </xf>
    <xf numFmtId="0" fontId="10" fillId="3" borderId="10" xfId="1" applyNumberFormat="1" applyFont="1" applyFill="1" applyBorder="1" applyAlignment="1">
      <alignment horizontal="centerContinuous" vertical="center" wrapText="1"/>
    </xf>
    <xf numFmtId="0" fontId="10" fillId="5" borderId="10" xfId="1" applyNumberFormat="1" applyFont="1" applyFill="1" applyBorder="1" applyAlignment="1">
      <alignment horizontal="centerContinuous" vertical="center" wrapText="1"/>
    </xf>
    <xf numFmtId="0" fontId="10" fillId="10" borderId="10" xfId="1" applyNumberFormat="1" applyFont="1" applyFill="1" applyBorder="1" applyAlignment="1">
      <alignment horizontal="centerContinuous" vertical="center" wrapText="1"/>
    </xf>
    <xf numFmtId="0" fontId="3" fillId="0" borderId="0" xfId="0" applyFont="1" applyAlignment="1">
      <alignment vertical="center"/>
    </xf>
    <xf numFmtId="0" fontId="0" fillId="6" borderId="1" xfId="0" applyFill="1" applyBorder="1" applyAlignment="1">
      <alignment horizontal="center" vertical="center" wrapText="1"/>
    </xf>
    <xf numFmtId="0" fontId="3" fillId="0" borderId="0" xfId="0" applyFont="1" applyAlignment="1">
      <alignment horizontal="left" vertical="center" indent="2"/>
    </xf>
    <xf numFmtId="0" fontId="18" fillId="6" borderId="1" xfId="0" applyFont="1" applyFill="1" applyBorder="1" applyAlignment="1">
      <alignment vertical="center" wrapText="1"/>
    </xf>
    <xf numFmtId="14"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protection locked="0"/>
    </xf>
    <xf numFmtId="49" fontId="16" fillId="0" borderId="1" xfId="0" applyNumberFormat="1" applyFont="1" applyBorder="1" applyAlignment="1" applyProtection="1">
      <alignment vertical="center"/>
      <protection locked="0"/>
    </xf>
    <xf numFmtId="0" fontId="16" fillId="0" borderId="1" xfId="0" applyFont="1" applyFill="1" applyBorder="1" applyAlignment="1" applyProtection="1">
      <alignment vertical="center"/>
      <protection locked="0"/>
    </xf>
    <xf numFmtId="49" fontId="16" fillId="0" borderId="1" xfId="0" applyNumberFormat="1" applyFont="1" applyFill="1" applyBorder="1" applyAlignment="1" applyProtection="1">
      <alignment vertical="center"/>
      <protection locked="0"/>
    </xf>
    <xf numFmtId="38" fontId="16" fillId="0" borderId="1" xfId="1" applyFont="1" applyFill="1" applyBorder="1" applyAlignment="1" applyProtection="1">
      <alignment vertical="center"/>
      <protection locked="0"/>
    </xf>
    <xf numFmtId="38" fontId="16" fillId="0" borderId="1" xfId="1" applyFont="1" applyBorder="1" applyAlignment="1" applyProtection="1">
      <alignment vertical="center"/>
      <protection locked="0"/>
    </xf>
    <xf numFmtId="38" fontId="16" fillId="0" borderId="1" xfId="1"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vertical="center" wrapText="1"/>
      <protection locked="0"/>
    </xf>
    <xf numFmtId="0"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shrinkToFit="1"/>
      <protection locked="0"/>
    </xf>
    <xf numFmtId="49" fontId="16" fillId="0" borderId="1" xfId="1" applyNumberFormat="1" applyFont="1" applyBorder="1" applyAlignment="1" applyProtection="1">
      <alignment vertical="center"/>
      <protection locked="0"/>
    </xf>
    <xf numFmtId="38" fontId="16"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38" fontId="10" fillId="0" borderId="1" xfId="1" applyFont="1" applyFill="1" applyBorder="1" applyAlignment="1" applyProtection="1">
      <alignment vertical="center"/>
      <protection locked="0"/>
    </xf>
    <xf numFmtId="38" fontId="10" fillId="0" borderId="1" xfId="1" applyFont="1" applyBorder="1" applyAlignment="1" applyProtection="1">
      <alignment vertical="center"/>
      <protection locked="0"/>
    </xf>
    <xf numFmtId="49" fontId="10" fillId="0" borderId="1" xfId="1" applyNumberFormat="1" applyFont="1" applyBorder="1" applyAlignment="1" applyProtection="1">
      <alignment vertical="center"/>
      <protection locked="0"/>
    </xf>
    <xf numFmtId="0" fontId="0" fillId="0" borderId="1" xfId="0" applyBorder="1" applyAlignment="1" applyProtection="1">
      <alignment vertical="center"/>
      <protection locked="0"/>
    </xf>
    <xf numFmtId="38" fontId="15" fillId="0" borderId="1" xfId="1" applyFont="1" applyBorder="1" applyAlignment="1" applyProtection="1">
      <alignment horizontal="center" vertical="center"/>
      <protection locked="0"/>
    </xf>
    <xf numFmtId="38" fontId="15" fillId="0" borderId="1" xfId="1"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5" fillId="6" borderId="1" xfId="0" applyFont="1" applyFill="1" applyBorder="1" applyAlignment="1">
      <alignment vertical="center"/>
    </xf>
    <xf numFmtId="0" fontId="16" fillId="6" borderId="1" xfId="0" applyFont="1" applyFill="1" applyBorder="1" applyAlignment="1">
      <alignment vertical="center"/>
    </xf>
    <xf numFmtId="0" fontId="16" fillId="6" borderId="1" xfId="0" applyFont="1" applyFill="1" applyBorder="1" applyAlignment="1" applyProtection="1">
      <alignment vertical="center"/>
      <protection locked="0"/>
    </xf>
    <xf numFmtId="0" fontId="26" fillId="0" borderId="0" xfId="3" applyFont="1">
      <alignment vertical="center"/>
    </xf>
    <xf numFmtId="0" fontId="27" fillId="0" borderId="0" xfId="3" applyFont="1" applyAlignment="1">
      <alignment vertical="center"/>
    </xf>
    <xf numFmtId="0" fontId="28" fillId="0" borderId="0" xfId="3" applyFont="1" applyAlignment="1">
      <alignment vertical="center"/>
    </xf>
    <xf numFmtId="0" fontId="3" fillId="0" borderId="0" xfId="3" applyFont="1" applyAlignment="1">
      <alignment horizontal="center" vertical="center"/>
    </xf>
    <xf numFmtId="0" fontId="29" fillId="0" borderId="21" xfId="3" applyFont="1" applyBorder="1" applyAlignment="1">
      <alignment horizontal="center" vertical="center"/>
    </xf>
    <xf numFmtId="0" fontId="26" fillId="0" borderId="0" xfId="3" applyFont="1" applyAlignment="1">
      <alignment horizontal="right" vertical="center"/>
    </xf>
    <xf numFmtId="0" fontId="26" fillId="0" borderId="1" xfId="3" applyFont="1" applyBorder="1" applyAlignment="1">
      <alignment horizontal="center" vertical="center" wrapText="1"/>
    </xf>
    <xf numFmtId="0" fontId="7" fillId="0" borderId="1" xfId="3" applyFont="1" applyBorder="1" applyAlignment="1">
      <alignment vertical="center" wrapText="1"/>
    </xf>
    <xf numFmtId="0" fontId="3" fillId="0" borderId="0" xfId="3" applyFont="1" applyAlignment="1">
      <alignment vertical="center"/>
    </xf>
    <xf numFmtId="0" fontId="3" fillId="0" borderId="1" xfId="3" applyFont="1" applyBorder="1" applyAlignment="1">
      <alignment vertical="center"/>
    </xf>
    <xf numFmtId="0" fontId="3" fillId="0" borderId="1" xfId="3" applyFont="1" applyBorder="1" applyAlignment="1">
      <alignment horizontal="center" vertical="center"/>
    </xf>
    <xf numFmtId="0" fontId="31" fillId="0" borderId="1" xfId="3" applyFont="1" applyBorder="1" applyAlignment="1">
      <alignment horizontal="left" vertical="center" wrapText="1"/>
    </xf>
    <xf numFmtId="0" fontId="26" fillId="0" borderId="0" xfId="3" applyFont="1" applyFill="1" applyAlignment="1">
      <alignment horizontal="right" vertical="center"/>
    </xf>
    <xf numFmtId="0" fontId="7" fillId="0" borderId="1" xfId="3" applyFont="1" applyBorder="1" applyAlignment="1">
      <alignment horizontal="center" vertical="center" wrapText="1"/>
    </xf>
    <xf numFmtId="0" fontId="7" fillId="0" borderId="0" xfId="3" applyFont="1" applyBorder="1" applyAlignment="1">
      <alignment vertical="center" wrapText="1"/>
    </xf>
    <xf numFmtId="0" fontId="7" fillId="0" borderId="0" xfId="3" applyFont="1" applyBorder="1" applyAlignment="1">
      <alignment horizontal="center" vertical="center"/>
    </xf>
    <xf numFmtId="55" fontId="3" fillId="0" borderId="1" xfId="3" quotePrefix="1" applyNumberFormat="1" applyFont="1" applyBorder="1" applyAlignment="1">
      <alignment horizontal="center" vertical="center"/>
    </xf>
    <xf numFmtId="0" fontId="26" fillId="0" borderId="0" xfId="3" applyFont="1" applyAlignment="1">
      <alignment vertical="center"/>
    </xf>
    <xf numFmtId="0" fontId="0" fillId="0" borderId="0" xfId="0" applyAlignment="1">
      <alignment vertical="center"/>
    </xf>
    <xf numFmtId="40" fontId="3" fillId="0" borderId="1" xfId="3" applyNumberFormat="1" applyFont="1" applyFill="1" applyBorder="1" applyAlignment="1">
      <alignment horizontal="center" vertical="center"/>
    </xf>
    <xf numFmtId="0" fontId="0" fillId="0" borderId="0" xfId="0" applyFill="1" applyAlignment="1">
      <alignment vertical="center"/>
    </xf>
    <xf numFmtId="38" fontId="0" fillId="6" borderId="0" xfId="0" applyNumberFormat="1" applyFont="1" applyFill="1" applyAlignment="1">
      <alignment vertical="center"/>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38" fontId="3" fillId="0" borderId="1" xfId="4" applyFont="1" applyFill="1" applyBorder="1" applyAlignment="1">
      <alignment horizontal="center" vertical="center"/>
    </xf>
    <xf numFmtId="38" fontId="3" fillId="0" borderId="1" xfId="3" applyNumberFormat="1" applyFont="1" applyFill="1" applyBorder="1" applyAlignment="1">
      <alignment horizontal="center" vertical="center"/>
    </xf>
    <xf numFmtId="38" fontId="1" fillId="0" borderId="0" xfId="1" applyFont="1" applyAlignment="1">
      <alignment vertical="center"/>
    </xf>
    <xf numFmtId="0" fontId="1" fillId="0" borderId="0" xfId="0" applyFont="1" applyAlignment="1">
      <alignment vertical="center"/>
    </xf>
    <xf numFmtId="0" fontId="1" fillId="0" borderId="0" xfId="0" applyFont="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 fillId="0" borderId="0" xfId="0" applyFont="1"/>
    <xf numFmtId="0" fontId="0" fillId="0" borderId="26" xfId="0" applyBorder="1" applyAlignment="1">
      <alignment vertical="center" wrapText="1"/>
    </xf>
    <xf numFmtId="0" fontId="0" fillId="6" borderId="0" xfId="0" applyFill="1" applyAlignment="1">
      <alignment vertical="center" wrapText="1"/>
    </xf>
    <xf numFmtId="38" fontId="0" fillId="0" borderId="0" xfId="0" applyNumberFormat="1" applyFont="1" applyFill="1" applyAlignment="1">
      <alignment vertical="center"/>
    </xf>
    <xf numFmtId="0" fontId="0" fillId="0" borderId="0" xfId="0" applyBorder="1" applyAlignment="1">
      <alignment vertical="center" wrapText="1"/>
    </xf>
    <xf numFmtId="38" fontId="0" fillId="0" borderId="0" xfId="1" applyFont="1" applyBorder="1" applyAlignment="1">
      <alignment vertical="center"/>
    </xf>
    <xf numFmtId="0" fontId="0" fillId="0" borderId="0" xfId="0" applyBorder="1" applyAlignment="1">
      <alignment horizontal="center" vertical="center" wrapText="1"/>
    </xf>
    <xf numFmtId="0" fontId="16" fillId="0" borderId="0" xfId="0" applyFont="1" applyFill="1" applyBorder="1" applyAlignment="1" applyProtection="1">
      <alignment vertical="center"/>
      <protection locked="0"/>
    </xf>
    <xf numFmtId="0" fontId="0" fillId="0" borderId="0" xfId="0" applyBorder="1"/>
    <xf numFmtId="0" fontId="0" fillId="0" borderId="0" xfId="0" applyFill="1" applyBorder="1" applyAlignment="1">
      <alignment horizontal="center" vertical="center" wrapText="1"/>
    </xf>
    <xf numFmtId="0" fontId="25" fillId="0" borderId="1" xfId="0" applyFont="1" applyFill="1" applyBorder="1" applyAlignment="1">
      <alignment vertical="center" wrapText="1"/>
    </xf>
    <xf numFmtId="0" fontId="16" fillId="0" borderId="1" xfId="0" applyFont="1" applyFill="1" applyBorder="1" applyAlignment="1">
      <alignment vertical="center"/>
    </xf>
    <xf numFmtId="0" fontId="3" fillId="0" borderId="1" xfId="3" applyNumberFormat="1" applyFont="1" applyBorder="1" applyAlignment="1">
      <alignment horizontal="center" vertical="center"/>
    </xf>
    <xf numFmtId="0" fontId="0" fillId="0" borderId="1" xfId="0" applyFill="1" applyBorder="1" applyAlignment="1">
      <alignment horizontal="center" vertical="center" wrapText="1"/>
    </xf>
    <xf numFmtId="38" fontId="0" fillId="0" borderId="0" xfId="1" applyFont="1" applyFill="1" applyAlignment="1">
      <alignment vertical="center"/>
    </xf>
    <xf numFmtId="0" fontId="0" fillId="0" borderId="0" xfId="0" applyFill="1"/>
    <xf numFmtId="0" fontId="14" fillId="0" borderId="19" xfId="3" applyFont="1" applyBorder="1" applyAlignment="1">
      <alignment horizontal="center" vertical="center"/>
    </xf>
    <xf numFmtId="0" fontId="14" fillId="0" borderId="0" xfId="3" applyFont="1" applyAlignment="1">
      <alignment horizontal="left" vertical="center"/>
    </xf>
    <xf numFmtId="0" fontId="14" fillId="0" borderId="15" xfId="3" applyFont="1" applyBorder="1" applyAlignment="1">
      <alignment horizontal="center" vertical="center"/>
    </xf>
    <xf numFmtId="0" fontId="14" fillId="0" borderId="17" xfId="3" applyFont="1" applyBorder="1" applyAlignment="1">
      <alignment horizontal="center" vertical="center"/>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4" fillId="0" borderId="18" xfId="3" applyFont="1" applyBorder="1" applyAlignment="1">
      <alignment horizontal="center" vertical="center"/>
    </xf>
    <xf numFmtId="0" fontId="14" fillId="0" borderId="20" xfId="3" applyFont="1" applyBorder="1" applyAlignment="1">
      <alignment horizontal="center"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7"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20" fillId="0" borderId="0" xfId="3" applyFont="1" applyAlignment="1">
      <alignment horizontal="center" vertical="center"/>
    </xf>
    <xf numFmtId="0" fontId="14" fillId="0" borderId="0" xfId="3" applyFont="1" applyAlignment="1">
      <alignment horizontal="center" vertical="center"/>
    </xf>
    <xf numFmtId="0" fontId="14" fillId="0" borderId="7"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1" xfId="3" applyFont="1" applyBorder="1" applyAlignment="1">
      <alignment horizontal="center" vertical="center" shrinkToFit="1"/>
    </xf>
    <xf numFmtId="176" fontId="14" fillId="0" borderId="0" xfId="3" applyNumberFormat="1" applyFont="1" applyAlignment="1">
      <alignment horizontal="center" vertical="center"/>
    </xf>
    <xf numFmtId="0" fontId="14" fillId="0" borderId="0" xfId="3" applyFont="1" applyAlignment="1">
      <alignment horizontal="center" vertical="center" shrinkToFit="1"/>
    </xf>
    <xf numFmtId="0" fontId="14" fillId="0" borderId="0" xfId="3" applyFont="1" applyAlignment="1">
      <alignment horizontal="left" vertical="center" shrinkToFit="1"/>
    </xf>
    <xf numFmtId="0" fontId="8" fillId="0" borderId="11" xfId="3" applyFont="1" applyBorder="1" applyAlignment="1">
      <alignment horizontal="left" vertical="center" wrapText="1"/>
    </xf>
    <xf numFmtId="0" fontId="8" fillId="0" borderId="2" xfId="3" applyFont="1" applyBorder="1" applyAlignment="1">
      <alignment horizontal="left" vertical="center" wrapText="1"/>
    </xf>
    <xf numFmtId="0" fontId="8" fillId="0" borderId="12" xfId="3" applyFont="1" applyBorder="1" applyAlignment="1">
      <alignment horizontal="left" vertical="center" wrapText="1"/>
    </xf>
    <xf numFmtId="0" fontId="14" fillId="0" borderId="9" xfId="3" applyFont="1" applyBorder="1" applyAlignment="1">
      <alignment horizontal="center" vertical="center" shrinkToFit="1"/>
    </xf>
    <xf numFmtId="0" fontId="14" fillId="0" borderId="14" xfId="3" applyFont="1" applyBorder="1" applyAlignment="1">
      <alignment horizontal="center" vertical="center" shrinkToFit="1"/>
    </xf>
    <xf numFmtId="0" fontId="14" fillId="0" borderId="9" xfId="3" applyFont="1" applyBorder="1" applyAlignment="1">
      <alignment horizontal="center" vertical="center"/>
    </xf>
    <xf numFmtId="0" fontId="14" fillId="0" borderId="14" xfId="3" applyFont="1" applyBorder="1" applyAlignment="1">
      <alignment horizontal="center" vertical="center"/>
    </xf>
    <xf numFmtId="0" fontId="5" fillId="0" borderId="9" xfId="3" applyFont="1" applyBorder="1" applyAlignment="1">
      <alignment horizontal="center" vertical="center" wrapText="1"/>
    </xf>
    <xf numFmtId="0" fontId="5" fillId="0" borderId="14" xfId="3" applyFont="1" applyBorder="1" applyAlignment="1">
      <alignment horizontal="center" vertical="center" wrapText="1"/>
    </xf>
    <xf numFmtId="0" fontId="14" fillId="0" borderId="9" xfId="3" applyFont="1" applyBorder="1" applyAlignment="1">
      <alignment horizontal="left" vertical="center" wrapText="1"/>
    </xf>
    <xf numFmtId="0" fontId="14" fillId="0" borderId="13" xfId="3" applyFont="1" applyBorder="1" applyAlignment="1">
      <alignment horizontal="left" vertical="center" wrapText="1"/>
    </xf>
    <xf numFmtId="0" fontId="14" fillId="0" borderId="14" xfId="3" applyFont="1" applyBorder="1" applyAlignment="1">
      <alignment horizontal="left" vertical="center" wrapText="1"/>
    </xf>
    <xf numFmtId="0" fontId="14" fillId="0" borderId="0" xfId="3" applyFont="1" applyAlignment="1">
      <alignment horizontal="left" vertical="center" wrapText="1"/>
    </xf>
    <xf numFmtId="0" fontId="14" fillId="0" borderId="5" xfId="3" applyFont="1" applyBorder="1" applyAlignment="1">
      <alignment horizontal="left" vertical="center" wrapText="1"/>
    </xf>
    <xf numFmtId="38" fontId="14" fillId="0" borderId="11" xfId="1" applyFont="1" applyBorder="1" applyAlignment="1">
      <alignment horizontal="left" vertical="center" wrapText="1"/>
    </xf>
    <xf numFmtId="38" fontId="14" fillId="0" borderId="2" xfId="1" applyFont="1" applyBorder="1" applyAlignment="1">
      <alignment horizontal="left" vertical="center" wrapText="1"/>
    </xf>
    <xf numFmtId="38" fontId="14" fillId="0" borderId="12" xfId="1" applyFont="1" applyBorder="1" applyAlignment="1">
      <alignment horizontal="left" vertical="center" wrapText="1"/>
    </xf>
    <xf numFmtId="0" fontId="14" fillId="0" borderId="7" xfId="3" applyFont="1" applyBorder="1" applyAlignment="1">
      <alignment horizontal="left" vertical="center"/>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3" fillId="0" borderId="1" xfId="3" applyFont="1" applyBorder="1" applyAlignment="1">
      <alignment horizontal="center" vertical="center" wrapText="1"/>
    </xf>
    <xf numFmtId="0" fontId="14" fillId="0" borderId="1" xfId="3" applyFont="1" applyBorder="1" applyAlignment="1">
      <alignment horizontal="left" vertical="top" wrapText="1"/>
    </xf>
    <xf numFmtId="0" fontId="8" fillId="0" borderId="7" xfId="3" applyFont="1" applyBorder="1" applyAlignment="1">
      <alignment horizontal="lef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27" xfId="3" applyFont="1" applyBorder="1" applyAlignment="1">
      <alignment horizontal="left" vertical="center" wrapText="1"/>
    </xf>
    <xf numFmtId="0" fontId="8" fillId="0" borderId="28" xfId="3" applyFont="1" applyBorder="1" applyAlignment="1">
      <alignment horizontal="left" vertical="center" wrapText="1"/>
    </xf>
    <xf numFmtId="0" fontId="8" fillId="0" borderId="29" xfId="3" applyFont="1" applyBorder="1" applyAlignment="1">
      <alignment horizontal="left" vertical="center" wrapText="1"/>
    </xf>
    <xf numFmtId="0" fontId="8" fillId="0" borderId="26" xfId="3" applyFont="1" applyBorder="1" applyAlignment="1">
      <alignment horizontal="left" vertical="center" wrapText="1"/>
    </xf>
    <xf numFmtId="0" fontId="8" fillId="0" borderId="0" xfId="3" applyFont="1" applyBorder="1" applyAlignment="1">
      <alignment horizontal="left" vertical="center" wrapText="1"/>
    </xf>
    <xf numFmtId="0" fontId="8" fillId="0" borderId="8" xfId="3" applyFont="1" applyBorder="1" applyAlignment="1">
      <alignment horizontal="left" vertical="center" wrapText="1"/>
    </xf>
    <xf numFmtId="0" fontId="3" fillId="0" borderId="0" xfId="0" applyFont="1" applyAlignment="1">
      <alignment horizontal="left" vertical="top" wrapText="1" indent="2"/>
    </xf>
    <xf numFmtId="0" fontId="3" fillId="0" borderId="0" xfId="0" applyFont="1" applyAlignment="1">
      <alignment horizontal="left" vertical="top" wrapText="1"/>
    </xf>
    <xf numFmtId="0" fontId="4" fillId="0" borderId="0" xfId="0" applyFont="1" applyAlignment="1">
      <alignment vertical="center" wrapText="1"/>
    </xf>
    <xf numFmtId="0" fontId="3" fillId="0" borderId="0" xfId="0" applyFont="1" applyAlignment="1">
      <alignment horizontal="left" vertical="center" shrinkToFit="1"/>
    </xf>
    <xf numFmtId="0" fontId="3" fillId="0" borderId="0" xfId="0" applyFont="1" applyAlignment="1">
      <alignment vertical="center" wrapText="1"/>
    </xf>
    <xf numFmtId="0" fontId="3" fillId="0" borderId="0" xfId="0" applyFont="1" applyAlignment="1">
      <alignment horizontal="left" vertical="center" wrapText="1" indent="1"/>
    </xf>
    <xf numFmtId="0" fontId="3" fillId="0" borderId="0" xfId="2" applyFont="1" applyAlignment="1">
      <alignment horizontal="left" vertical="top" wrapText="1" indent="2"/>
    </xf>
    <xf numFmtId="0" fontId="3" fillId="0" borderId="0" xfId="0" applyFont="1" applyAlignment="1">
      <alignment horizontal="right" vertical="center"/>
    </xf>
    <xf numFmtId="0" fontId="3" fillId="0" borderId="0" xfId="0" applyFont="1" applyAlignment="1">
      <alignment vertical="center"/>
    </xf>
    <xf numFmtId="0" fontId="0" fillId="0" borderId="0" xfId="0" applyAlignment="1">
      <alignment vertical="center"/>
    </xf>
    <xf numFmtId="0" fontId="24" fillId="0" borderId="0" xfId="0" applyFont="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0" fontId="4" fillId="0" borderId="0" xfId="0" applyFont="1" applyBorder="1" applyAlignment="1">
      <alignment horizontal="left" vertical="center" shrinkToFit="1"/>
    </xf>
    <xf numFmtId="0" fontId="3" fillId="0" borderId="0" xfId="0" applyFont="1" applyAlignment="1">
      <alignment horizontal="left" vertical="center" wrapText="1" indent="2"/>
    </xf>
    <xf numFmtId="176" fontId="7" fillId="0" borderId="0" xfId="0" applyNumberFormat="1" applyFont="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7" fillId="0" borderId="9"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9" xfId="3" applyFont="1" applyBorder="1" applyAlignment="1">
      <alignment horizontal="center" vertical="center"/>
    </xf>
    <xf numFmtId="0" fontId="7" fillId="0" borderId="14" xfId="3" applyFont="1" applyBorder="1" applyAlignment="1">
      <alignment horizontal="center" vertical="center"/>
    </xf>
    <xf numFmtId="0" fontId="7" fillId="0" borderId="1" xfId="3" applyFont="1" applyBorder="1" applyAlignment="1">
      <alignment horizontal="center" vertical="center" wrapText="1"/>
    </xf>
    <xf numFmtId="0" fontId="7" fillId="0" borderId="0" xfId="3" applyFont="1" applyAlignment="1">
      <alignment horizontal="left" vertical="top" wrapText="1"/>
    </xf>
    <xf numFmtId="0" fontId="26" fillId="0" borderId="1" xfId="3" applyFont="1" applyBorder="1" applyAlignment="1">
      <alignment horizontal="center" vertical="center" wrapText="1"/>
    </xf>
    <xf numFmtId="176" fontId="26" fillId="0" borderId="0" xfId="3" applyNumberFormat="1" applyFont="1" applyAlignment="1">
      <alignment horizontal="left" vertical="center"/>
    </xf>
    <xf numFmtId="0" fontId="30" fillId="0" borderId="0" xfId="3" applyFont="1" applyAlignment="1">
      <alignment horizontal="center" vertical="center"/>
    </xf>
    <xf numFmtId="0" fontId="26" fillId="0" borderId="0" xfId="3" applyFont="1" applyAlignment="1">
      <alignment horizontal="left" vertical="center"/>
    </xf>
    <xf numFmtId="0" fontId="0" fillId="9" borderId="0" xfId="0" applyFill="1" applyAlignment="1">
      <alignment horizontal="center" vertical="center"/>
    </xf>
    <xf numFmtId="0" fontId="0" fillId="13" borderId="26" xfId="0" applyFill="1" applyBorder="1" applyAlignment="1">
      <alignment horizontal="center" vertical="center"/>
    </xf>
    <xf numFmtId="0" fontId="0" fillId="13" borderId="0" xfId="0" applyFill="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4" xfId="0" applyFill="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0" xfId="1" applyNumberFormat="1" applyFont="1" applyBorder="1" applyAlignment="1">
      <alignment horizontal="center" vertical="center" wrapText="1"/>
    </xf>
    <xf numFmtId="0" fontId="10" fillId="0" borderId="4"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10" fillId="12" borderId="1" xfId="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38" fontId="0" fillId="9" borderId="9" xfId="1" applyFont="1" applyFill="1" applyBorder="1" applyAlignment="1">
      <alignment horizontal="center" vertical="center" wrapText="1"/>
    </xf>
    <xf numFmtId="38" fontId="0" fillId="9" borderId="13" xfId="1" applyFont="1" applyFill="1" applyBorder="1" applyAlignment="1">
      <alignment horizontal="center" vertical="center" wrapText="1"/>
    </xf>
    <xf numFmtId="38" fontId="0" fillId="9" borderId="14" xfId="1"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4" xfId="0" applyFill="1" applyBorder="1" applyAlignment="1">
      <alignment horizontal="center" vertical="center" wrapText="1"/>
    </xf>
    <xf numFmtId="0" fontId="0" fillId="0" borderId="1" xfId="0" applyBorder="1" applyAlignment="1">
      <alignment horizontal="center" vertical="center" shrinkToFit="1"/>
    </xf>
    <xf numFmtId="14" fontId="0" fillId="0" borderId="1" xfId="0" applyNumberFormat="1" applyBorder="1" applyAlignment="1">
      <alignment horizontal="center" vertical="center" wrapText="1"/>
    </xf>
    <xf numFmtId="0" fontId="0" fillId="9" borderId="9"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5" fillId="6"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4" borderId="1" xfId="0" applyFill="1" applyBorder="1" applyAlignment="1">
      <alignment horizontal="center" vertical="center" wrapText="1"/>
    </xf>
  </cellXfs>
  <cellStyles count="5">
    <cellStyle name="桁区切り" xfId="1" builtinId="6"/>
    <cellStyle name="桁区切り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2"/>
  <sheetViews>
    <sheetView view="pageBreakPreview" topLeftCell="A7" zoomScaleNormal="100" zoomScaleSheetLayoutView="100" workbookViewId="0">
      <selection activeCell="G51" sqref="G51"/>
    </sheetView>
  </sheetViews>
  <sheetFormatPr defaultColWidth="9" defaultRowHeight="14.25" x14ac:dyDescent="0.15"/>
  <cols>
    <col min="1" max="1" width="12.375" style="36" customWidth="1"/>
    <col min="2" max="2" width="11.625" style="36" customWidth="1"/>
    <col min="3" max="3" width="8.125" style="36" customWidth="1"/>
    <col min="4" max="4" width="15.375" style="36" customWidth="1"/>
    <col min="5" max="5" width="10.625" style="36" customWidth="1"/>
    <col min="6" max="6" width="13.75" style="36" customWidth="1"/>
    <col min="7" max="7" width="11.125" style="36" customWidth="1"/>
    <col min="8" max="8" width="11.125" style="43" customWidth="1"/>
    <col min="9" max="16384" width="9" style="36"/>
  </cols>
  <sheetData>
    <row r="1" spans="1:11" ht="17.25" x14ac:dyDescent="0.15">
      <c r="A1" s="36" t="s">
        <v>93</v>
      </c>
      <c r="D1" s="7"/>
      <c r="H1" s="80"/>
    </row>
    <row r="2" spans="1:11" ht="17.25" x14ac:dyDescent="0.15">
      <c r="A2" s="36" t="s">
        <v>340</v>
      </c>
      <c r="D2" s="7"/>
      <c r="E2" s="240">
        <f>VLOOKUP($J$5,一括入力表!$5:$1048576,2,0)</f>
        <v>44737</v>
      </c>
      <c r="F2" s="240"/>
      <c r="G2" s="240"/>
      <c r="H2" s="80"/>
    </row>
    <row r="3" spans="1:11" ht="17.25" x14ac:dyDescent="0.15">
      <c r="H3" s="80"/>
    </row>
    <row r="4" spans="1:11" ht="18" thickBot="1" x14ac:dyDescent="0.2">
      <c r="A4" s="36" t="s">
        <v>94</v>
      </c>
      <c r="H4" s="80"/>
      <c r="J4" s="219" t="s">
        <v>195</v>
      </c>
      <c r="K4" s="219"/>
    </row>
    <row r="5" spans="1:11" ht="17.25" x14ac:dyDescent="0.15">
      <c r="H5" s="80"/>
      <c r="J5" s="221">
        <v>1</v>
      </c>
      <c r="K5" s="222"/>
    </row>
    <row r="6" spans="1:11" ht="17.25" x14ac:dyDescent="0.15">
      <c r="H6" s="80"/>
      <c r="J6" s="223"/>
      <c r="K6" s="224"/>
    </row>
    <row r="7" spans="1:11" ht="17.25" x14ac:dyDescent="0.15">
      <c r="C7" s="37"/>
      <c r="E7" s="36" t="s">
        <v>57</v>
      </c>
      <c r="H7" s="80"/>
      <c r="J7" s="223"/>
      <c r="K7" s="224"/>
    </row>
    <row r="8" spans="1:11" ht="16.899999999999999" customHeight="1" thickBot="1" x14ac:dyDescent="0.2">
      <c r="E8" s="36" t="s">
        <v>58</v>
      </c>
      <c r="F8" s="241" t="str">
        <f>VLOOKUP($J$5,一括入力表!$5:$1048576,3,0)</f>
        <v>熊本県△△郡△△町987-65</v>
      </c>
      <c r="G8" s="241"/>
      <c r="H8" s="80"/>
      <c r="J8" s="225"/>
      <c r="K8" s="226"/>
    </row>
    <row r="9" spans="1:11" x14ac:dyDescent="0.15">
      <c r="E9" s="36" t="s">
        <v>59</v>
      </c>
      <c r="F9" s="242" t="str">
        <f>VLOOKUP($J$5,一括入力表!$5:$1048576,4,0)</f>
        <v>直轄二郎</v>
      </c>
      <c r="G9" s="242"/>
      <c r="H9" s="38"/>
    </row>
    <row r="10" spans="1:11" ht="17.25" x14ac:dyDescent="0.15">
      <c r="E10" s="36" t="s">
        <v>60</v>
      </c>
      <c r="F10" s="220" t="str">
        <f>VLOOKUP($J$5,一括入力表!$5:$1048576,5,0)</f>
        <v>234-567-8901</v>
      </c>
      <c r="G10" s="220"/>
      <c r="H10" s="80"/>
    </row>
    <row r="11" spans="1:11" ht="17.25" x14ac:dyDescent="0.15">
      <c r="E11" s="74" t="s">
        <v>184</v>
      </c>
      <c r="F11" s="220" t="str">
        <f>VLOOKUP($J$5,一括入力表!$5:$1048576,9,0)</f>
        <v>2345678901234</v>
      </c>
      <c r="G11" s="220"/>
      <c r="H11" s="80"/>
    </row>
    <row r="12" spans="1:11" ht="17.25" x14ac:dyDescent="0.15">
      <c r="H12" s="80"/>
    </row>
    <row r="13" spans="1:11" ht="17.25" x14ac:dyDescent="0.15">
      <c r="A13" s="232" t="str">
        <f>"令和"&amp;DBCS(VLOOKUP($J$5,一括入力表!$5:$1048576,10,0))&amp;"年産新規需要米取組計画書"</f>
        <v>令和４年産新規需要米取組計画書</v>
      </c>
      <c r="B13" s="232"/>
      <c r="C13" s="232"/>
      <c r="D13" s="232"/>
      <c r="E13" s="232"/>
      <c r="F13" s="232"/>
      <c r="G13" s="232"/>
      <c r="H13" s="80"/>
    </row>
    <row r="14" spans="1:11" ht="17.25" x14ac:dyDescent="0.15">
      <c r="H14" s="80"/>
    </row>
    <row r="15" spans="1:11" ht="17.25" customHeight="1" x14ac:dyDescent="0.15">
      <c r="A15" s="255" t="s">
        <v>61</v>
      </c>
      <c r="B15" s="255"/>
      <c r="C15" s="255"/>
      <c r="D15" s="255"/>
      <c r="E15" s="255"/>
      <c r="F15" s="255"/>
      <c r="G15" s="255"/>
      <c r="H15" s="255"/>
    </row>
    <row r="16" spans="1:11" x14ac:dyDescent="0.15">
      <c r="A16" s="255"/>
      <c r="B16" s="255"/>
      <c r="C16" s="255"/>
      <c r="D16" s="255"/>
      <c r="E16" s="255"/>
      <c r="F16" s="255"/>
      <c r="G16" s="255"/>
      <c r="H16" s="255"/>
    </row>
    <row r="17" spans="1:8" ht="17.25" x14ac:dyDescent="0.15">
      <c r="A17" s="115"/>
      <c r="B17" s="115"/>
      <c r="C17" s="115"/>
      <c r="D17" s="115"/>
      <c r="E17" s="115"/>
      <c r="F17" s="115"/>
      <c r="G17" s="115"/>
      <c r="H17" s="80"/>
    </row>
    <row r="18" spans="1:8" ht="17.25" x14ac:dyDescent="0.15">
      <c r="A18" s="233" t="s">
        <v>1</v>
      </c>
      <c r="B18" s="233"/>
      <c r="C18" s="233"/>
      <c r="D18" s="233"/>
      <c r="E18" s="233"/>
      <c r="F18" s="233"/>
      <c r="G18" s="233"/>
      <c r="H18" s="80"/>
    </row>
    <row r="19" spans="1:8" ht="17.25" x14ac:dyDescent="0.15">
      <c r="A19" s="38"/>
      <c r="B19" s="38"/>
      <c r="C19" s="38"/>
      <c r="D19" s="38"/>
      <c r="E19" s="38"/>
      <c r="F19" s="38"/>
      <c r="G19" s="38"/>
      <c r="H19" s="80"/>
    </row>
    <row r="20" spans="1:8" s="46" customFormat="1" ht="17.25" x14ac:dyDescent="0.15">
      <c r="A20" s="117" t="str">
        <f>"１　用途（本要領別紙２の第２の１に定める用途）：    【"&amp;VLOOKUP($J$5,一括入力表!$5:$1048576,11,0)&amp;"】"</f>
        <v>１　用途（本要領別紙２の第２の１に定める用途）：    【飼料用】</v>
      </c>
      <c r="B20" s="118"/>
      <c r="C20" s="118"/>
      <c r="D20" s="118"/>
      <c r="E20" s="118"/>
      <c r="F20" s="118"/>
      <c r="G20" s="118"/>
      <c r="H20" s="119"/>
    </row>
    <row r="21" spans="1:8" ht="17.25" x14ac:dyDescent="0.15">
      <c r="A21" s="38"/>
      <c r="B21" s="38"/>
      <c r="C21" s="38"/>
      <c r="D21" s="38"/>
      <c r="E21" s="38"/>
      <c r="F21" s="38"/>
      <c r="G21" s="38"/>
      <c r="H21" s="80"/>
    </row>
    <row r="22" spans="1:8" ht="17.25" x14ac:dyDescent="0.15">
      <c r="A22" s="36" t="s">
        <v>62</v>
      </c>
      <c r="B22" s="38"/>
      <c r="C22" s="38"/>
      <c r="D22" s="38"/>
      <c r="E22" s="38"/>
      <c r="F22" s="38"/>
      <c r="G22" s="38"/>
      <c r="H22" s="80"/>
    </row>
    <row r="23" spans="1:8" ht="17.25" x14ac:dyDescent="0.15">
      <c r="A23" s="38"/>
      <c r="B23" s="38"/>
      <c r="C23" s="38"/>
      <c r="D23" s="38"/>
      <c r="E23" s="38"/>
      <c r="F23" s="38"/>
      <c r="G23" s="38"/>
      <c r="H23" s="80"/>
    </row>
    <row r="24" spans="1:8" ht="17.25" customHeight="1" x14ac:dyDescent="0.15">
      <c r="A24" s="260" t="s">
        <v>63</v>
      </c>
      <c r="B24" s="261"/>
      <c r="C24" s="261"/>
      <c r="D24" s="261"/>
      <c r="E24" s="261"/>
      <c r="F24" s="261"/>
      <c r="G24" s="261"/>
      <c r="H24" s="262"/>
    </row>
    <row r="25" spans="1:8" ht="161.44999999999999" customHeight="1" x14ac:dyDescent="0.15">
      <c r="A25" s="257" t="str">
        <f>VLOOKUP($J$5,一括入力表!$5:$1048576,12,0)</f>
        <v>　私が飼育する肥育豚○○頭に対し、令和○年１２月から令和○年６月の間一日当たり○kgを給餌するため飼料用米を作付けし、自家家畜に給餌する。
　（自家利用種子を確保する場合は、「翌年の自家利用種子として、翌年の自家用種子として、○○ａ分、○○㎏を確保する。旨記載する。）
　令和２年産から４年産の３年間取組を継続する。
　令和２年産飼料用米数量10,300kg
　令和３年産飼料用米数量10,300kg
　令和４年産飼料用米数量10,300kg</v>
      </c>
      <c r="B25" s="258"/>
      <c r="C25" s="258"/>
      <c r="D25" s="258"/>
      <c r="E25" s="258"/>
      <c r="F25" s="258"/>
      <c r="G25" s="258"/>
      <c r="H25" s="259"/>
    </row>
    <row r="26" spans="1:8" ht="14.25" customHeight="1" x14ac:dyDescent="0.15">
      <c r="A26" s="256" t="s">
        <v>220</v>
      </c>
      <c r="B26" s="256"/>
      <c r="C26" s="256"/>
      <c r="D26" s="256"/>
      <c r="E26" s="256"/>
      <c r="F26" s="256"/>
      <c r="G26" s="256"/>
      <c r="H26" s="256"/>
    </row>
    <row r="27" spans="1:8" ht="14.25" customHeight="1" x14ac:dyDescent="0.15">
      <c r="A27" s="255"/>
      <c r="B27" s="255"/>
      <c r="C27" s="255"/>
      <c r="D27" s="255"/>
      <c r="E27" s="255"/>
      <c r="F27" s="255"/>
      <c r="G27" s="255"/>
      <c r="H27" s="255"/>
    </row>
    <row r="28" spans="1:8" ht="14.25" customHeight="1" x14ac:dyDescent="0.15">
      <c r="A28" s="109"/>
      <c r="B28" s="109"/>
      <c r="C28" s="109"/>
      <c r="D28" s="109"/>
      <c r="E28" s="109"/>
      <c r="F28" s="109"/>
      <c r="G28" s="109"/>
      <c r="H28" s="109"/>
    </row>
    <row r="29" spans="1:8" ht="17.25" x14ac:dyDescent="0.15">
      <c r="A29" s="36" t="s">
        <v>64</v>
      </c>
      <c r="B29" s="38"/>
      <c r="C29" s="38"/>
      <c r="D29" s="38"/>
      <c r="E29" s="38"/>
      <c r="F29" s="38"/>
      <c r="G29" s="38"/>
      <c r="H29" s="80"/>
    </row>
    <row r="30" spans="1:8" ht="17.25" x14ac:dyDescent="0.15">
      <c r="A30" s="36" t="s">
        <v>29</v>
      </c>
      <c r="B30" s="38"/>
      <c r="C30" s="38"/>
      <c r="D30" s="38"/>
      <c r="E30" s="38"/>
      <c r="F30" s="38"/>
      <c r="G30" s="38"/>
      <c r="H30" s="80"/>
    </row>
    <row r="31" spans="1:8" ht="17.25" customHeight="1" x14ac:dyDescent="0.15">
      <c r="A31" s="227" t="s">
        <v>65</v>
      </c>
      <c r="B31" s="234" t="s">
        <v>66</v>
      </c>
      <c r="C31" s="235"/>
      <c r="D31" s="235" t="s">
        <v>67</v>
      </c>
      <c r="E31" s="40" t="s">
        <v>68</v>
      </c>
      <c r="F31" s="227" t="s">
        <v>69</v>
      </c>
      <c r="G31" s="263" t="s">
        <v>70</v>
      </c>
      <c r="H31" s="263"/>
    </row>
    <row r="32" spans="1:8" ht="17.25" customHeight="1" x14ac:dyDescent="0.15">
      <c r="A32" s="228"/>
      <c r="B32" s="236"/>
      <c r="C32" s="237"/>
      <c r="D32" s="237"/>
      <c r="E32" s="41"/>
      <c r="F32" s="238"/>
      <c r="G32" s="263"/>
      <c r="H32" s="263"/>
    </row>
    <row r="33" spans="1:13" ht="17.25" customHeight="1" x14ac:dyDescent="0.15">
      <c r="A33" s="104" t="str">
        <f>VLOOKUP($J$5,一括入力表!$5:$1048576,25,0)</f>
        <v>うるち米</v>
      </c>
      <c r="B33" s="246" t="str">
        <f>VLOOKUP($J$5,一括入力表!$5:$1048576,26,0)</f>
        <v>ミズホチカラ</v>
      </c>
      <c r="C33" s="247"/>
      <c r="D33" s="105">
        <f>VLOOKUP($J$5,一括入力表!$5:$1048576,27,0)</f>
        <v>10300</v>
      </c>
      <c r="E33" s="104">
        <f>VLOOKUP($J$5,一括入力表!$5:$1048576,28,0)</f>
        <v>515</v>
      </c>
      <c r="F33" s="105">
        <f>VLOOKUP($J$5,一括入力表!$5:$1048576,29,0)</f>
        <v>20000</v>
      </c>
      <c r="G33" s="239" t="str">
        <f>VLOOKUP($J$5,一括入力表!$5:$1048576,30,0)</f>
        <v>区分</v>
      </c>
      <c r="H33" s="239"/>
    </row>
    <row r="34" spans="1:13" ht="17.25" customHeight="1" x14ac:dyDescent="0.15">
      <c r="A34" s="104" t="str">
        <f>IF(VLOOKUP($J$5,一括入力表!$5:$1048576,34,0)="","",VLOOKUP($J$5,一括入力表!$5:$1048576,34,0))</f>
        <v/>
      </c>
      <c r="B34" s="246" t="str">
        <f>IF(VLOOKUP($J$5,一括入力表!$5:$1048576,35,0)="","",(VLOOKUP($J$5,一括入力表!$5:$1048576,35,0)))</f>
        <v/>
      </c>
      <c r="C34" s="247"/>
      <c r="D34" s="105" t="str">
        <f>IF(VLOOKUP($J$5,一括入力表!$5:$1048576,36,0)="","",VLOOKUP($J$5,一括入力表!$5:$1048576,36,0))</f>
        <v/>
      </c>
      <c r="E34" s="104" t="str">
        <f>IF(VLOOKUP($J$5,一括入力表!$5:$1048576,37,0)="","",VLOOKUP($J$5,一括入力表!$5:$1048576,37,0))</f>
        <v/>
      </c>
      <c r="F34" s="105" t="str">
        <f>IF(VLOOKUP($J$5,一括入力表!$5:$1048576,38,0)="","",VLOOKUP($J$5,一括入力表!$5:$1048576,38,0))</f>
        <v/>
      </c>
      <c r="G34" s="239" t="str">
        <f>IF(VLOOKUP($J$5,一括入力表!$5:$1048576,39,0)="","",(VLOOKUP($J$5,一括入力表!$5:$1048576,39,0)))</f>
        <v/>
      </c>
      <c r="H34" s="239"/>
    </row>
    <row r="35" spans="1:13" ht="17.25" customHeight="1" x14ac:dyDescent="0.15">
      <c r="A35" s="104" t="str">
        <f>IF(VLOOKUP($J$5,一括入力表!$5:$1048576,43,0)="","",VLOOKUP($J$5,一括入力表!$5:$1048576,43,0))</f>
        <v/>
      </c>
      <c r="B35" s="246" t="str">
        <f>IF(VLOOKUP($J$5,一括入力表!$5:$1048576,44,0)="","",(VLOOKUP($J$5,一括入力表!$5:$1048576,44,0)))</f>
        <v/>
      </c>
      <c r="C35" s="247"/>
      <c r="D35" s="105" t="str">
        <f>IF(VLOOKUP($J$5,一括入力表!$5:$1048576,45,0)="","",VLOOKUP($J$5,一括入力表!$5:$1048576,45,0))</f>
        <v/>
      </c>
      <c r="E35" s="104" t="str">
        <f>IF(VLOOKUP($J$5,一括入力表!$5:$1048576,46,0)="","",VLOOKUP($J$5,一括入力表!$5:$1048576,46,0))</f>
        <v/>
      </c>
      <c r="F35" s="105" t="str">
        <f>IF(VLOOKUP($J$5,一括入力表!$5:$1048576,47,0)="","",VLOOKUP($J$5,一括入力表!$5:$1048576,47,0))</f>
        <v/>
      </c>
      <c r="G35" s="239" t="str">
        <f>IF(VLOOKUP($J$5,一括入力表!$5:$1048576,48,0)="","",(VLOOKUP($J$5,一括入力表!$5:$1048576,48,0)))</f>
        <v/>
      </c>
      <c r="H35" s="239"/>
    </row>
    <row r="36" spans="1:13" ht="17.25" customHeight="1" x14ac:dyDescent="0.15">
      <c r="A36" s="104" t="s">
        <v>0</v>
      </c>
      <c r="B36" s="246"/>
      <c r="C36" s="247"/>
      <c r="D36" s="105">
        <f>SUM(D33:D35)</f>
        <v>10300</v>
      </c>
      <c r="E36" s="104"/>
      <c r="F36" s="105">
        <f>SUM(F33:F35)</f>
        <v>20000</v>
      </c>
      <c r="G36" s="239"/>
      <c r="H36" s="239"/>
    </row>
    <row r="37" spans="1:13" ht="17.25" x14ac:dyDescent="0.15">
      <c r="B37" s="38"/>
      <c r="C37" s="38"/>
      <c r="D37" s="38"/>
      <c r="E37" s="38"/>
      <c r="F37" s="38"/>
      <c r="G37" s="38"/>
      <c r="H37" s="80"/>
      <c r="M37" s="43"/>
    </row>
    <row r="38" spans="1:13" ht="17.25" customHeight="1" x14ac:dyDescent="0.15">
      <c r="A38" s="43" t="s">
        <v>221</v>
      </c>
      <c r="H38" s="36"/>
    </row>
    <row r="39" spans="1:13" ht="17.25" customHeight="1" x14ac:dyDescent="0.15">
      <c r="A39" s="43" t="s">
        <v>222</v>
      </c>
      <c r="H39" s="36"/>
    </row>
    <row r="40" spans="1:13" ht="17.25" customHeight="1" x14ac:dyDescent="0.15">
      <c r="A40" s="43" t="s">
        <v>223</v>
      </c>
      <c r="H40" s="36"/>
    </row>
    <row r="41" spans="1:13" ht="17.25" customHeight="1" x14ac:dyDescent="0.15">
      <c r="A41" s="43" t="s">
        <v>224</v>
      </c>
      <c r="H41" s="36"/>
    </row>
    <row r="42" spans="1:13" ht="17.25" customHeight="1" x14ac:dyDescent="0.15">
      <c r="A42" s="43" t="s">
        <v>225</v>
      </c>
      <c r="H42" s="36"/>
    </row>
    <row r="43" spans="1:13" ht="17.25" customHeight="1" x14ac:dyDescent="0.15">
      <c r="A43" s="43" t="s">
        <v>226</v>
      </c>
      <c r="H43" s="36"/>
    </row>
    <row r="44" spans="1:13" ht="17.25" customHeight="1" x14ac:dyDescent="0.15">
      <c r="A44" s="43" t="s">
        <v>227</v>
      </c>
      <c r="H44" s="36"/>
    </row>
    <row r="45" spans="1:13" ht="17.25" customHeight="1" x14ac:dyDescent="0.15">
      <c r="A45" s="43" t="s">
        <v>228</v>
      </c>
      <c r="H45" s="36"/>
    </row>
    <row r="46" spans="1:13" x14ac:dyDescent="0.15">
      <c r="A46" s="36" t="s">
        <v>71</v>
      </c>
    </row>
    <row r="47" spans="1:13" ht="14.25" customHeight="1" x14ac:dyDescent="0.15">
      <c r="A47" s="227" t="s">
        <v>72</v>
      </c>
      <c r="B47" s="229" t="s">
        <v>73</v>
      </c>
      <c r="C47" s="230"/>
      <c r="D47" s="231"/>
      <c r="E47" s="234" t="s">
        <v>74</v>
      </c>
      <c r="F47" s="227" t="s">
        <v>75</v>
      </c>
      <c r="G47" s="250" t="s">
        <v>229</v>
      </c>
      <c r="H47" s="251"/>
    </row>
    <row r="48" spans="1:13" ht="22.5" x14ac:dyDescent="0.15">
      <c r="A48" s="228"/>
      <c r="B48" s="42" t="s">
        <v>76</v>
      </c>
      <c r="C48" s="248" t="s">
        <v>77</v>
      </c>
      <c r="D48" s="249"/>
      <c r="E48" s="236"/>
      <c r="F48" s="238"/>
      <c r="G48" s="114" t="s">
        <v>230</v>
      </c>
      <c r="H48" s="110" t="s">
        <v>231</v>
      </c>
    </row>
    <row r="49" spans="1:8" x14ac:dyDescent="0.15">
      <c r="A49" s="104" t="str">
        <f>A33</f>
        <v>うるち米</v>
      </c>
      <c r="B49" s="104" t="str">
        <f>IF(VLOOKUP($J$5,一括入力表!$5:$1048576,56,0)="","",VLOOKUP($J$5,一括入力表!$5:$1048576,56,0))</f>
        <v>熊本県</v>
      </c>
      <c r="C49" s="246" t="str">
        <f>IF(VLOOKUP($J$5,一括入力表!$5:$1048576,58,0)="","",VLOOKUP($J$5,一括入力表!$5:$1048576,58,0))</f>
        <v>自家利用</v>
      </c>
      <c r="D49" s="247"/>
      <c r="E49" s="104" t="str">
        <f>IF(VLOOKUP($J$5,一括入力表!$5:$1048576,31,0)="","",VLOOKUP($J$5,一括入力表!$5:$1048576,31,0))</f>
        <v>玄米</v>
      </c>
      <c r="F49" s="105">
        <f>D33</f>
        <v>10300</v>
      </c>
      <c r="G49" s="106" t="str">
        <f>IF(VLOOKUP($J$5,一括入力表!$5:$1048576,32,0)="","",VLOOKUP($J$5,一括入力表!$5:$1048576,32,0))</f>
        <v>２年～４年</v>
      </c>
      <c r="H49" s="106">
        <f>IF(VLOOKUP($J$5,一括入力表!$5:$1048576,33,0)="","",VLOOKUP($J$5,一括入力表!$5:$1048576,33,0))</f>
        <v>10300</v>
      </c>
    </row>
    <row r="50" spans="1:8" x14ac:dyDescent="0.15">
      <c r="A50" s="104" t="str">
        <f>A34</f>
        <v/>
      </c>
      <c r="B50" s="104" t="str">
        <f>IF(A50="","",B49)</f>
        <v/>
      </c>
      <c r="C50" s="246" t="str">
        <f>IF(A50="","",C49)</f>
        <v/>
      </c>
      <c r="D50" s="247"/>
      <c r="E50" s="104" t="str">
        <f>IF(VLOOKUP($J$5,一括入力表!$5:$1048576,40,0)="","",VLOOKUP($J$5,一括入力表!$5:$1048576,40,0))</f>
        <v/>
      </c>
      <c r="F50" s="105" t="str">
        <f>D34</f>
        <v/>
      </c>
      <c r="G50" s="106" t="str">
        <f>IF(VLOOKUP($J$5,一括入力表!$5:$1048576,41,0)="","",VLOOKUP($J$5,一括入力表!$5:$1048576,41,0))</f>
        <v/>
      </c>
      <c r="H50" s="106" t="str">
        <f>IF(VLOOKUP($J$5,一括入力表!$5:$1048576,42,0)="","",VLOOKUP($J$5,一括入力表!$5:$1048576,42,0))</f>
        <v/>
      </c>
    </row>
    <row r="51" spans="1:8" x14ac:dyDescent="0.15">
      <c r="A51" s="104" t="str">
        <f>A35</f>
        <v/>
      </c>
      <c r="B51" s="104" t="str">
        <f>IF(A51="","",B50)</f>
        <v/>
      </c>
      <c r="C51" s="246" t="str">
        <f>IF(A51="","",C50)</f>
        <v/>
      </c>
      <c r="D51" s="247"/>
      <c r="E51" s="104" t="str">
        <f>IF(VLOOKUP($J$5,一括入力表!$5:$1048576,49,0)="","",VLOOKUP($J$5,一括入力表!$5:$1048576,49,0))</f>
        <v/>
      </c>
      <c r="F51" s="105" t="str">
        <f>D35</f>
        <v/>
      </c>
      <c r="G51" s="106" t="str">
        <f>IF(VLOOKUP($J$5,一括入力表!$5:$1048576,50,0)="","",VLOOKUP($J$5,一括入力表!$5:$1048576,50,0))</f>
        <v/>
      </c>
      <c r="H51" s="106" t="str">
        <f>IF(VLOOKUP($J$5,一括入力表!$5:$1048576,51,0)="","",VLOOKUP($J$5,一括入力表!$5:$1048576,51,0))</f>
        <v/>
      </c>
    </row>
    <row r="52" spans="1:8" x14ac:dyDescent="0.15">
      <c r="A52" s="104"/>
      <c r="B52" s="104"/>
      <c r="C52" s="246"/>
      <c r="D52" s="247"/>
      <c r="E52" s="104"/>
      <c r="F52" s="104"/>
      <c r="G52" s="107"/>
      <c r="H52" s="116"/>
    </row>
    <row r="53" spans="1:8" x14ac:dyDescent="0.15">
      <c r="A53" s="104" t="s">
        <v>0</v>
      </c>
      <c r="B53" s="104"/>
      <c r="C53" s="246"/>
      <c r="D53" s="247"/>
      <c r="E53" s="104"/>
      <c r="F53" s="105">
        <f>SUM(F49:F52)</f>
        <v>10300</v>
      </c>
      <c r="G53" s="106"/>
      <c r="H53" s="116"/>
    </row>
    <row r="54" spans="1:8" x14ac:dyDescent="0.15">
      <c r="B54" s="38"/>
      <c r="C54" s="38"/>
      <c r="D54" s="38"/>
      <c r="E54" s="38"/>
      <c r="F54" s="38"/>
      <c r="G54" s="38"/>
    </row>
    <row r="55" spans="1:8" ht="14.25" customHeight="1" x14ac:dyDescent="0.15">
      <c r="A55" s="43" t="s">
        <v>232</v>
      </c>
      <c r="H55" s="36"/>
    </row>
    <row r="56" spans="1:8" ht="14.25" customHeight="1" x14ac:dyDescent="0.15">
      <c r="A56" s="43" t="s">
        <v>233</v>
      </c>
      <c r="H56" s="36"/>
    </row>
    <row r="57" spans="1:8" ht="14.25" customHeight="1" x14ac:dyDescent="0.15">
      <c r="A57" s="43" t="s">
        <v>234</v>
      </c>
      <c r="H57" s="36"/>
    </row>
    <row r="58" spans="1:8" ht="14.25" customHeight="1" x14ac:dyDescent="0.15">
      <c r="A58" s="43" t="s">
        <v>235</v>
      </c>
      <c r="H58" s="36"/>
    </row>
    <row r="59" spans="1:8" ht="14.25" customHeight="1" x14ac:dyDescent="0.15">
      <c r="A59" s="43" t="s">
        <v>236</v>
      </c>
      <c r="H59" s="36"/>
    </row>
    <row r="60" spans="1:8" ht="14.25" customHeight="1" x14ac:dyDescent="0.15">
      <c r="A60" s="44" t="s">
        <v>237</v>
      </c>
      <c r="H60" s="36"/>
    </row>
    <row r="61" spans="1:8" ht="14.25" customHeight="1" x14ac:dyDescent="0.15">
      <c r="A61" s="44" t="s">
        <v>238</v>
      </c>
      <c r="H61" s="36"/>
    </row>
    <row r="62" spans="1:8" x14ac:dyDescent="0.15">
      <c r="A62" s="39" t="s">
        <v>78</v>
      </c>
    </row>
    <row r="63" spans="1:8" x14ac:dyDescent="0.15">
      <c r="A63" s="39" t="s">
        <v>79</v>
      </c>
    </row>
    <row r="64" spans="1:8" ht="9.75" customHeight="1" x14ac:dyDescent="0.15">
      <c r="A64" s="39"/>
    </row>
    <row r="65" spans="1:8" ht="81.599999999999994" customHeight="1" x14ac:dyDescent="0.15">
      <c r="A65" s="264" t="str">
        <f>VLOOKUP($J$5,一括入力表!$5:$1048576,52,0)</f>
        <v>契約書に基づき主食用以外に適正流通を行う。
低品位の米穀を寄せ集めて出荷しない。
また、主食用米との区分・保管管理を行う。
出荷・販売伝票及び作業日誌を備え付ける。</v>
      </c>
      <c r="B65" s="264"/>
      <c r="C65" s="264"/>
      <c r="D65" s="264"/>
      <c r="E65" s="264"/>
      <c r="F65" s="264"/>
      <c r="G65" s="264"/>
      <c r="H65" s="264"/>
    </row>
    <row r="66" spans="1:8" x14ac:dyDescent="0.15">
      <c r="A66" s="45"/>
      <c r="B66" s="45"/>
      <c r="C66" s="45"/>
      <c r="D66" s="45"/>
      <c r="E66" s="45"/>
      <c r="F66" s="45"/>
      <c r="G66" s="45"/>
      <c r="H66" s="81"/>
    </row>
    <row r="67" spans="1:8" s="32" customFormat="1" x14ac:dyDescent="0.15">
      <c r="A67" s="46" t="s">
        <v>80</v>
      </c>
      <c r="B67" s="46"/>
      <c r="C67" s="46"/>
      <c r="D67" s="46"/>
      <c r="E67" s="46"/>
      <c r="F67" s="46"/>
      <c r="G67" s="46"/>
      <c r="H67" s="81"/>
    </row>
    <row r="68" spans="1:8" s="32" customFormat="1" ht="14.25" customHeight="1" x14ac:dyDescent="0.15">
      <c r="A68" s="265" t="s">
        <v>81</v>
      </c>
      <c r="B68" s="266"/>
      <c r="C68" s="266"/>
      <c r="D68" s="266"/>
      <c r="E68" s="266"/>
      <c r="F68" s="266"/>
      <c r="G68" s="266"/>
      <c r="H68" s="267"/>
    </row>
    <row r="69" spans="1:8" s="32" customFormat="1" ht="52.15" customHeight="1" x14ac:dyDescent="0.15">
      <c r="A69" s="268" t="str">
        <f>IF(VLOOKUP($J$5,一括入力表!$5:$1048576,53,0)="","",(VLOOKUP($J$5,一括入力表!$5:$1048576,53,0)))</f>
        <v>廃棄処理する。</v>
      </c>
      <c r="B69" s="269"/>
      <c r="C69" s="269"/>
      <c r="D69" s="269"/>
      <c r="E69" s="269"/>
      <c r="F69" s="269"/>
      <c r="G69" s="269"/>
      <c r="H69" s="270"/>
    </row>
    <row r="70" spans="1:8" s="32" customFormat="1" ht="14.25" customHeight="1" x14ac:dyDescent="0.15">
      <c r="A70" s="271" t="s">
        <v>82</v>
      </c>
      <c r="B70" s="272"/>
      <c r="C70" s="272"/>
      <c r="D70" s="272"/>
      <c r="E70" s="272"/>
      <c r="F70" s="272"/>
      <c r="G70" s="272"/>
      <c r="H70" s="273"/>
    </row>
    <row r="71" spans="1:8" s="32" customFormat="1" ht="39.6" customHeight="1" x14ac:dyDescent="0.15">
      <c r="A71" s="243" t="str">
        <f>IF(VLOOKUP($J$5,一括入力表!$5:$1048576,54,0)="","",VLOOKUP($J$5,一括入力表!$5:$1048576,54,0))</f>
        <v/>
      </c>
      <c r="B71" s="244"/>
      <c r="C71" s="244"/>
      <c r="D71" s="244"/>
      <c r="E71" s="244"/>
      <c r="F71" s="244"/>
      <c r="G71" s="244"/>
      <c r="H71" s="245"/>
    </row>
    <row r="72" spans="1:8" x14ac:dyDescent="0.15">
      <c r="A72" s="47" t="s">
        <v>83</v>
      </c>
      <c r="B72" s="45"/>
      <c r="C72" s="45"/>
      <c r="D72" s="45"/>
      <c r="E72" s="45"/>
      <c r="F72" s="45"/>
      <c r="G72" s="45"/>
    </row>
    <row r="73" spans="1:8" x14ac:dyDescent="0.15">
      <c r="A73" s="39" t="s">
        <v>30</v>
      </c>
      <c r="B73" s="45"/>
      <c r="C73" s="45"/>
      <c r="D73" s="45"/>
      <c r="E73" s="45"/>
      <c r="F73" s="45"/>
      <c r="G73" s="45"/>
    </row>
    <row r="74" spans="1:8" x14ac:dyDescent="0.15">
      <c r="A74" s="45"/>
      <c r="B74" s="45"/>
      <c r="C74" s="45"/>
      <c r="D74" s="45"/>
      <c r="E74" s="45"/>
      <c r="F74" s="45"/>
      <c r="G74" s="45"/>
    </row>
    <row r="75" spans="1:8" ht="67.5" customHeight="1" x14ac:dyDescent="0.15">
      <c r="A75" s="252" t="str">
        <f>VLOOKUP($J$5,一括入力表!$5:$1048576,55,0)</f>
        <v>JA△△　○○市○○町○○－○○</v>
      </c>
      <c r="B75" s="253"/>
      <c r="C75" s="253"/>
      <c r="D75" s="253"/>
      <c r="E75" s="253"/>
      <c r="F75" s="253"/>
      <c r="G75" s="253"/>
      <c r="H75" s="254"/>
    </row>
    <row r="76" spans="1:8" x14ac:dyDescent="0.15">
      <c r="A76" s="45"/>
      <c r="B76" s="45"/>
      <c r="C76" s="45"/>
      <c r="D76" s="45"/>
      <c r="E76" s="45"/>
      <c r="F76" s="45"/>
      <c r="G76" s="45"/>
    </row>
    <row r="77" spans="1:8" ht="14.25" customHeight="1" x14ac:dyDescent="0.15">
      <c r="A77" s="43" t="s">
        <v>239</v>
      </c>
      <c r="B77" s="45"/>
      <c r="C77" s="45"/>
      <c r="D77" s="45"/>
      <c r="E77" s="45"/>
      <c r="F77" s="45"/>
      <c r="G77" s="45"/>
      <c r="H77" s="45"/>
    </row>
    <row r="78" spans="1:8" ht="12.75" customHeight="1" x14ac:dyDescent="0.15">
      <c r="A78" s="43" t="s">
        <v>240</v>
      </c>
      <c r="B78" s="45"/>
      <c r="C78" s="45"/>
      <c r="D78" s="45"/>
      <c r="E78" s="45"/>
      <c r="F78" s="45"/>
      <c r="G78" s="45"/>
      <c r="H78" s="45"/>
    </row>
    <row r="79" spans="1:8" ht="12.75" customHeight="1" x14ac:dyDescent="0.15">
      <c r="A79" s="43"/>
      <c r="B79" s="45"/>
      <c r="C79" s="45"/>
      <c r="D79" s="45"/>
      <c r="E79" s="45"/>
      <c r="F79" s="45"/>
      <c r="G79" s="45"/>
      <c r="H79" s="45"/>
    </row>
    <row r="80" spans="1:8" x14ac:dyDescent="0.15">
      <c r="A80" s="48" t="s">
        <v>84</v>
      </c>
      <c r="B80" s="49"/>
      <c r="C80" s="49"/>
      <c r="D80" s="49"/>
    </row>
    <row r="81" spans="1:8" ht="14.25" customHeight="1" x14ac:dyDescent="0.15">
      <c r="A81" s="48" t="s">
        <v>85</v>
      </c>
      <c r="H81" s="36"/>
    </row>
    <row r="82" spans="1:8" ht="14.25" customHeight="1" x14ac:dyDescent="0.15">
      <c r="A82" s="48" t="s">
        <v>86</v>
      </c>
      <c r="H82" s="36"/>
    </row>
    <row r="83" spans="1:8" ht="14.25" customHeight="1" x14ac:dyDescent="0.15">
      <c r="A83" s="48" t="s">
        <v>87</v>
      </c>
      <c r="H83" s="36"/>
    </row>
    <row r="84" spans="1:8" ht="14.25" customHeight="1" x14ac:dyDescent="0.15">
      <c r="A84" s="48" t="s">
        <v>241</v>
      </c>
      <c r="H84" s="36"/>
    </row>
    <row r="85" spans="1:8" ht="14.25" customHeight="1" x14ac:dyDescent="0.15">
      <c r="A85" s="48" t="s">
        <v>88</v>
      </c>
      <c r="H85" s="36"/>
    </row>
    <row r="86" spans="1:8" ht="14.25" customHeight="1" x14ac:dyDescent="0.15">
      <c r="A86" s="48" t="s">
        <v>242</v>
      </c>
      <c r="H86" s="36"/>
    </row>
    <row r="87" spans="1:8" ht="14.25" customHeight="1" x14ac:dyDescent="0.15">
      <c r="A87" s="48" t="s">
        <v>89</v>
      </c>
      <c r="H87" s="36"/>
    </row>
    <row r="88" spans="1:8" ht="14.25" customHeight="1" x14ac:dyDescent="0.15">
      <c r="A88" s="48" t="s">
        <v>90</v>
      </c>
      <c r="H88" s="36"/>
    </row>
    <row r="89" spans="1:8" ht="14.25" customHeight="1" x14ac:dyDescent="0.15">
      <c r="A89" s="48" t="s">
        <v>91</v>
      </c>
      <c r="H89" s="36"/>
    </row>
    <row r="90" spans="1:8" ht="14.25" customHeight="1" x14ac:dyDescent="0.15">
      <c r="A90" s="48" t="s">
        <v>92</v>
      </c>
      <c r="H90" s="36"/>
    </row>
    <row r="91" spans="1:8" ht="14.25" customHeight="1" x14ac:dyDescent="0.15">
      <c r="A91" s="48" t="s">
        <v>243</v>
      </c>
      <c r="H91" s="36"/>
    </row>
    <row r="92" spans="1:8" ht="14.25" customHeight="1" x14ac:dyDescent="0.15">
      <c r="A92" s="48" t="s">
        <v>244</v>
      </c>
      <c r="H92" s="36"/>
    </row>
    <row r="93" spans="1:8" x14ac:dyDescent="0.15">
      <c r="A93" s="48"/>
      <c r="B93" s="49"/>
      <c r="C93" s="49"/>
      <c r="D93" s="49"/>
      <c r="E93" s="49"/>
      <c r="F93" s="49"/>
      <c r="G93" s="49"/>
    </row>
    <row r="94" spans="1:8" x14ac:dyDescent="0.15">
      <c r="A94" s="48"/>
      <c r="B94" s="49"/>
      <c r="C94" s="49"/>
      <c r="D94" s="49"/>
      <c r="E94" s="49"/>
      <c r="F94" s="49"/>
      <c r="G94" s="49"/>
    </row>
    <row r="95" spans="1:8" x14ac:dyDescent="0.15">
      <c r="A95" s="48"/>
      <c r="B95" s="49"/>
      <c r="C95" s="49"/>
      <c r="D95" s="49"/>
      <c r="E95" s="49"/>
      <c r="F95" s="49"/>
      <c r="G95" s="49"/>
    </row>
    <row r="96" spans="1:8" x14ac:dyDescent="0.15">
      <c r="A96" s="48"/>
      <c r="B96" s="49"/>
      <c r="C96" s="49"/>
      <c r="D96" s="49"/>
      <c r="E96" s="49"/>
      <c r="F96" s="49"/>
      <c r="G96" s="49"/>
    </row>
    <row r="97" spans="1:7" x14ac:dyDescent="0.15">
      <c r="A97" s="48"/>
      <c r="B97" s="49"/>
      <c r="C97" s="49"/>
      <c r="D97" s="49"/>
      <c r="E97" s="49"/>
      <c r="F97" s="49"/>
      <c r="G97" s="49"/>
    </row>
    <row r="98" spans="1:7" x14ac:dyDescent="0.15">
      <c r="A98" s="48"/>
      <c r="B98" s="49"/>
      <c r="C98" s="49"/>
      <c r="D98" s="49"/>
      <c r="E98" s="49"/>
      <c r="F98" s="49"/>
      <c r="G98" s="49"/>
    </row>
    <row r="99" spans="1:7" x14ac:dyDescent="0.15">
      <c r="A99" s="48"/>
      <c r="B99" s="49"/>
      <c r="C99" s="49"/>
      <c r="D99" s="49"/>
      <c r="E99" s="49"/>
      <c r="F99" s="49"/>
      <c r="G99" s="49"/>
    </row>
    <row r="100" spans="1:7" x14ac:dyDescent="0.15">
      <c r="A100" s="48"/>
      <c r="B100" s="49"/>
      <c r="C100" s="49"/>
      <c r="D100" s="49"/>
      <c r="E100" s="49"/>
      <c r="F100" s="49"/>
      <c r="G100" s="49"/>
    </row>
    <row r="101" spans="1:7" x14ac:dyDescent="0.15">
      <c r="A101" s="48"/>
      <c r="B101" s="49"/>
      <c r="C101" s="49"/>
      <c r="D101" s="49"/>
      <c r="E101" s="49"/>
      <c r="F101" s="49"/>
      <c r="G101" s="49"/>
    </row>
    <row r="102" spans="1:7" x14ac:dyDescent="0.15">
      <c r="A102" s="49"/>
      <c r="B102" s="49"/>
      <c r="C102" s="49"/>
      <c r="D102" s="49"/>
      <c r="E102" s="49"/>
      <c r="F102" s="49"/>
      <c r="G102" s="49"/>
    </row>
  </sheetData>
  <mergeCells count="43">
    <mergeCell ref="A75:H75"/>
    <mergeCell ref="A15:H16"/>
    <mergeCell ref="A26:H27"/>
    <mergeCell ref="A25:H25"/>
    <mergeCell ref="A24:H24"/>
    <mergeCell ref="G31:H32"/>
    <mergeCell ref="C51:D51"/>
    <mergeCell ref="C52:D52"/>
    <mergeCell ref="C53:D53"/>
    <mergeCell ref="A65:H65"/>
    <mergeCell ref="A68:H68"/>
    <mergeCell ref="A69:H69"/>
    <mergeCell ref="A70:H70"/>
    <mergeCell ref="C50:D50"/>
    <mergeCell ref="B33:C33"/>
    <mergeCell ref="E2:G2"/>
    <mergeCell ref="F10:G10"/>
    <mergeCell ref="F8:G8"/>
    <mergeCell ref="F9:G9"/>
    <mergeCell ref="A71:H71"/>
    <mergeCell ref="B35:C35"/>
    <mergeCell ref="B36:C36"/>
    <mergeCell ref="C48:D48"/>
    <mergeCell ref="C49:D49"/>
    <mergeCell ref="G36:H36"/>
    <mergeCell ref="G47:H47"/>
    <mergeCell ref="B34:C34"/>
    <mergeCell ref="J4:K4"/>
    <mergeCell ref="F11:G11"/>
    <mergeCell ref="J5:K8"/>
    <mergeCell ref="A47:A48"/>
    <mergeCell ref="B47:D47"/>
    <mergeCell ref="A13:G13"/>
    <mergeCell ref="A18:G18"/>
    <mergeCell ref="A31:A32"/>
    <mergeCell ref="B31:C32"/>
    <mergeCell ref="D31:D32"/>
    <mergeCell ref="F31:F32"/>
    <mergeCell ref="E47:E48"/>
    <mergeCell ref="F47:F48"/>
    <mergeCell ref="G33:H33"/>
    <mergeCell ref="G34:H34"/>
    <mergeCell ref="G35:H35"/>
  </mergeCells>
  <phoneticPr fontId="2"/>
  <pageMargins left="0.78740157480314965" right="0.78740157480314965" top="0.78740157480314965" bottom="0.39370078740157483" header="0.31496062992125984" footer="0.31496062992125984"/>
  <pageSetup paperSize="9" scale="92" fitToHeight="0" orientation="portrait" r:id="rId1"/>
  <headerFooter differentFirst="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53"/>
  <sheetViews>
    <sheetView view="pageBreakPreview" zoomScaleNormal="100" zoomScaleSheetLayoutView="100" workbookViewId="0">
      <selection activeCell="A9" sqref="A9:H10"/>
    </sheetView>
  </sheetViews>
  <sheetFormatPr defaultColWidth="11" defaultRowHeight="17.45" customHeight="1" x14ac:dyDescent="0.15"/>
  <cols>
    <col min="1" max="8" width="11.5" style="34" customWidth="1"/>
    <col min="9" max="16384" width="11" style="34"/>
  </cols>
  <sheetData>
    <row r="1" spans="1:13" ht="17.45" customHeight="1" x14ac:dyDescent="0.15">
      <c r="A1" s="34" t="s">
        <v>26</v>
      </c>
    </row>
    <row r="3" spans="1:13" ht="17.45" customHeight="1" x14ac:dyDescent="0.15">
      <c r="A3" s="128" t="s">
        <v>9</v>
      </c>
      <c r="B3" s="129"/>
      <c r="C3" s="129"/>
      <c r="D3" s="129"/>
      <c r="E3" s="129"/>
      <c r="F3" s="129"/>
      <c r="G3" s="129"/>
      <c r="H3" s="129"/>
    </row>
    <row r="4" spans="1:13" ht="17.45" customHeight="1" thickBot="1" x14ac:dyDescent="0.2"/>
    <row r="5" spans="1:13" ht="17.45" customHeight="1" thickBot="1" x14ac:dyDescent="0.2">
      <c r="A5" s="278" t="str">
        <f>"　（農業者）"&amp;VLOOKUP($J$5,一括入力表!$5:$1048576,4,0)&amp;"（以下「甲」という。）と（需要者等）"&amp;VLOOKUP($J$5,一括入力表!$5:$1048576,58,0)&amp;"（以下「乙」という。）は、甲が生産する令和"&amp;DBCS(VLOOKUP($J$5,一括入力表!$5:$1048576,10,0))&amp;"年産の新規需要米（"&amp;VLOOKUP($J$5,一括入力表!$5:$1048576,11,0)&amp;"。以下同じ。）について、以下のとおり、契約を締結する。"</f>
        <v>　（農業者）直轄二郎（以下「甲」という。）と（需要者等）自家利用（以下「乙」という。）は、甲が生産する令和４年産の新規需要米（飼料用。以下同じ。）について、以下のとおり、契約を締結する。</v>
      </c>
      <c r="B5" s="278"/>
      <c r="C5" s="278"/>
      <c r="D5" s="278"/>
      <c r="E5" s="278"/>
      <c r="F5" s="278"/>
      <c r="G5" s="278"/>
      <c r="H5" s="278"/>
      <c r="J5" s="67">
        <f>'4‐1（飼料用米・米粉） 複数年'!J5:K8</f>
        <v>1</v>
      </c>
    </row>
    <row r="6" spans="1:13" ht="17.45" customHeight="1" x14ac:dyDescent="0.15">
      <c r="A6" s="278"/>
      <c r="B6" s="278"/>
      <c r="C6" s="278"/>
      <c r="D6" s="278"/>
      <c r="E6" s="278"/>
      <c r="F6" s="278"/>
      <c r="G6" s="278"/>
      <c r="H6" s="278"/>
      <c r="J6" s="34" t="s">
        <v>205</v>
      </c>
    </row>
    <row r="7" spans="1:13" ht="17.45" customHeight="1" x14ac:dyDescent="0.15">
      <c r="A7" s="278"/>
      <c r="B7" s="278"/>
      <c r="C7" s="278"/>
      <c r="D7" s="278"/>
      <c r="E7" s="278"/>
      <c r="F7" s="278"/>
      <c r="G7" s="278"/>
      <c r="H7" s="278"/>
    </row>
    <row r="8" spans="1:13" s="73" customFormat="1" ht="17.45" customHeight="1" x14ac:dyDescent="0.15">
      <c r="A8" s="34"/>
      <c r="B8" s="34"/>
      <c r="C8" s="34"/>
      <c r="D8" s="34"/>
      <c r="E8" s="34"/>
      <c r="F8" s="34"/>
      <c r="G8" s="34"/>
      <c r="H8" s="34"/>
    </row>
    <row r="9" spans="1:13" ht="17.45" customHeight="1" x14ac:dyDescent="0.15">
      <c r="A9" s="279" t="str">
        <f>"１　甲は、令和"&amp;DBCS(VLOOKUP($J$5,一括入力表!$5:$1048576,10,0))&amp;"年産の新規需要米"&amp;TEXT(VLOOKUP($J$5,一括入力表!$5:$1048576,66,0),"#,###")&amp;"kg　（作柄の状況等による生産量の増減に応じ、契約数量も変動する。）を、乙に対し、令和"&amp;VLOOKUP($J$5,一括入力表!$5:$1048576,67,0)&amp;"年"&amp;VLOOKUP($J$5,一括入力表!$5:$1048576,68,0)&amp;"月"&amp;VLOOKUP($J$5,一括入力表!$5:$1048576,69,0)&amp;"までに引き渡すものとする。"</f>
        <v>１　甲は、令和４年産の新規需要米10,300kg　（作柄の状況等による生産量の増減に応じ、契約数量も変動する。）を、乙に対し、令和4年12月20までに引き渡すものとする。</v>
      </c>
      <c r="B9" s="279"/>
      <c r="C9" s="279"/>
      <c r="D9" s="279"/>
      <c r="E9" s="279"/>
      <c r="F9" s="279"/>
      <c r="G9" s="279"/>
      <c r="H9" s="279"/>
    </row>
    <row r="10" spans="1:13" ht="17.45" customHeight="1" x14ac:dyDescent="0.15">
      <c r="A10" s="279"/>
      <c r="B10" s="279"/>
      <c r="C10" s="279"/>
      <c r="D10" s="279"/>
      <c r="E10" s="279"/>
      <c r="F10" s="279"/>
      <c r="G10" s="279"/>
      <c r="H10" s="279"/>
    </row>
    <row r="11" spans="1:13" ht="17.45" hidden="1" customHeight="1" x14ac:dyDescent="0.15">
      <c r="A11" s="142" t="str">
        <f>"　　　甲が乙に販売する新規需要米（"&amp;VLOOKUP($J$5,一括入力表!$5:$1048576,11,0)&amp;"）の数量、価格は次の通りとする。"</f>
        <v>　　　甲が乙に販売する新規需要米（飼料用）の数量、価格は次の通りとする。</v>
      </c>
      <c r="B11" s="4"/>
      <c r="C11" s="4"/>
      <c r="D11" s="4"/>
      <c r="E11" s="4"/>
      <c r="F11" s="4"/>
      <c r="G11" s="4"/>
      <c r="H11" s="4"/>
      <c r="J11" s="126" t="s">
        <v>249</v>
      </c>
      <c r="K11" s="34" t="s">
        <v>248</v>
      </c>
    </row>
    <row r="12" spans="1:13" ht="17.45" hidden="1" customHeight="1" x14ac:dyDescent="0.15">
      <c r="A12" s="144" t="str">
        <f>" (1)　令和"&amp;J11&amp;"年産"&amp;VLOOKUP($J$5,一括入力表!$5:$1048576,11,0)&amp;" 数量: "&amp;TEXT(VLOOKUP($J$5,一括入力表!$5:$1048576,60,0),"#,###") &amp;"kg、販売価格:"&amp;TEXT(VLOOKUP($J$5,一括入力表!$5:$1048576,61,0),"#,###")&amp;" 円/kg"</f>
        <v xml:space="preserve"> (1)　令和２年産飼料用 数量: kg、販売価格: 円/kg</v>
      </c>
      <c r="B12" s="142"/>
      <c r="C12" s="142"/>
      <c r="D12" s="142"/>
      <c r="E12" s="142"/>
      <c r="F12" s="142"/>
      <c r="G12" s="142"/>
      <c r="H12" s="142"/>
      <c r="J12" s="126" t="s">
        <v>251</v>
      </c>
      <c r="K12" s="112" t="s">
        <v>248</v>
      </c>
    </row>
    <row r="13" spans="1:13" ht="17.45" hidden="1" customHeight="1" x14ac:dyDescent="0.15">
      <c r="A13" s="144" t="str">
        <f>" (2)　令和"&amp;J12&amp;"年産"&amp;VLOOKUP($J$5,一括入力表!$5:$1048576,11,0)&amp;" 数量: "&amp;TEXT(VLOOKUP($J$5,一括入力表!$5:$1048576,62,0),"#,###")&amp;"kg、販売価格:"&amp;TEXT(VLOOKUP($J$5,一括入力表!$5:$1048576,63,0),"#,###")&amp;" 円/kg"</f>
        <v xml:space="preserve"> (2)　令和３年産飼料用 数量: kg、販売価格: 円/kg</v>
      </c>
      <c r="B13" s="142"/>
      <c r="C13" s="142"/>
      <c r="D13" s="142"/>
      <c r="E13" s="142"/>
      <c r="F13" s="142"/>
      <c r="G13" s="142"/>
      <c r="H13" s="142"/>
      <c r="J13" s="126" t="s">
        <v>250</v>
      </c>
      <c r="K13" s="112" t="s">
        <v>248</v>
      </c>
    </row>
    <row r="14" spans="1:13" ht="17.45" hidden="1" customHeight="1" x14ac:dyDescent="0.15">
      <c r="A14" s="144" t="str">
        <f>" (3)　令和"&amp;J13&amp;"年産"&amp;VLOOKUP($J$5,一括入力表!$5:$1048576,11,0)&amp;" 数量: "&amp;TEXT(VLOOKUP($J$5,一括入力表!$5:$1048576,64,0),"#,###") &amp;"kg、販売価格:"&amp;TEXT(VLOOKUP($J$5,一括入力表!$5:$1048576,65,0),"#,###")&amp;" 円/kg"</f>
        <v xml:space="preserve"> (3)　令和４年産飼料用 数量: kg、販売価格: 円/kg</v>
      </c>
      <c r="B14" s="142"/>
      <c r="C14" s="142"/>
      <c r="D14" s="142"/>
      <c r="E14" s="142"/>
      <c r="F14" s="142"/>
      <c r="G14" s="142"/>
      <c r="H14" s="142"/>
      <c r="L14" s="35"/>
      <c r="M14" s="125"/>
    </row>
    <row r="15" spans="1:13" ht="17.45" customHeight="1" x14ac:dyDescent="0.15">
      <c r="A15" s="10"/>
      <c r="B15" s="127"/>
      <c r="C15" s="127"/>
      <c r="D15" s="127"/>
      <c r="E15" s="127"/>
      <c r="F15" s="127"/>
      <c r="G15" s="127"/>
      <c r="H15" s="127"/>
    </row>
    <row r="16" spans="1:13" ht="17.45" customHeight="1" x14ac:dyDescent="0.15">
      <c r="A16" s="281" t="s">
        <v>187</v>
      </c>
      <c r="B16" s="281"/>
      <c r="C16" s="112" t="str">
        <f>'4‐1（飼料用米・米粉） 複数年'!A33</f>
        <v>うるち米</v>
      </c>
      <c r="D16" s="113" t="str">
        <f>IF('4‐1（飼料用米・米粉） 複数年'!A34=C16,"",IF('4‐1（飼料用米・米粉） 複数年'!A34="","","、"&amp;'4‐1（飼料用米・米粉） 複数年'!A34))</f>
        <v/>
      </c>
      <c r="G16" s="10"/>
    </row>
    <row r="17" spans="1:9" ht="17.45" customHeight="1" x14ac:dyDescent="0.15">
      <c r="A17" s="281" t="s">
        <v>188</v>
      </c>
      <c r="B17" s="281"/>
      <c r="C17" s="282" t="str">
        <f>VLOOKUP($J$5,一括入力表!$5:$1048576,70,0)</f>
        <v>合格以上の品位</v>
      </c>
      <c r="D17" s="283"/>
      <c r="G17" s="10"/>
    </row>
    <row r="18" spans="1:9" ht="17.45" customHeight="1" x14ac:dyDescent="0.15">
      <c r="A18" s="281" t="s">
        <v>185</v>
      </c>
      <c r="B18" s="281"/>
      <c r="C18" s="112" t="str">
        <f>'4‐1（飼料用米・米粉） 複数年'!E49</f>
        <v>玄米</v>
      </c>
      <c r="D18" s="113" t="str">
        <f>IF('4‐1（飼料用米・米粉） 複数年'!E50=C18,"",IF('4‐1（飼料用米・米粉） 複数年'!E50="","","、"&amp;'4‐1（飼料用米・米粉） 複数年'!E50))</f>
        <v/>
      </c>
      <c r="G18" s="10"/>
    </row>
    <row r="19" spans="1:9" ht="17.45" customHeight="1" x14ac:dyDescent="0.15">
      <c r="A19" s="281" t="s">
        <v>186</v>
      </c>
      <c r="B19" s="281"/>
      <c r="C19" s="130" t="str">
        <f>TEXT(VLOOKUP($J$5,一括入力表!$5:$1048576,71,0),"#,###")&amp;" 実㎏"</f>
        <v>10,300 実㎏</v>
      </c>
      <c r="D19" s="130"/>
      <c r="E19" s="10"/>
      <c r="F19" s="10"/>
      <c r="G19" s="10"/>
    </row>
    <row r="20" spans="1:9" ht="17.45" customHeight="1" x14ac:dyDescent="0.15">
      <c r="F20" s="26"/>
    </row>
    <row r="21" spans="1:9" ht="17.45" customHeight="1" x14ac:dyDescent="0.15">
      <c r="A21" s="278" t="str">
        <f>"２　乙は、１により引渡しを受けた新規需要米の全てを、"&amp;VLOOKUP($J$5,一括入力表!$5:$1048576,11,0)&amp;"として用いるものとする。"</f>
        <v>２　乙は、１により引渡しを受けた新規需要米の全てを、飼料用として用いるものとする。</v>
      </c>
      <c r="B21" s="278"/>
      <c r="C21" s="278"/>
      <c r="D21" s="278"/>
      <c r="E21" s="278"/>
      <c r="F21" s="278"/>
      <c r="G21" s="278"/>
      <c r="H21" s="278"/>
    </row>
    <row r="22" spans="1:9" ht="17.45" hidden="1" customHeight="1" x14ac:dyDescent="0.15">
      <c r="A22" s="284" t="s">
        <v>254</v>
      </c>
      <c r="B22" s="284"/>
      <c r="C22" s="284"/>
      <c r="D22" s="284"/>
      <c r="E22" s="284"/>
      <c r="F22" s="284"/>
      <c r="G22" s="284"/>
      <c r="H22" s="284"/>
    </row>
    <row r="23" spans="1:9" s="112" customFormat="1" ht="17.45" customHeight="1" x14ac:dyDescent="0.15"/>
    <row r="24" spans="1:9" ht="17.45" customHeight="1" x14ac:dyDescent="0.15">
      <c r="A24" s="8" t="s">
        <v>31</v>
      </c>
      <c r="B24" s="8"/>
      <c r="C24" s="8"/>
      <c r="D24" s="8"/>
      <c r="E24" s="8"/>
      <c r="F24" s="8"/>
      <c r="G24" s="8"/>
      <c r="H24" s="8"/>
    </row>
    <row r="25" spans="1:9" ht="17.45" customHeight="1" x14ac:dyDescent="0.15">
      <c r="A25" s="8" t="s">
        <v>32</v>
      </c>
      <c r="B25" s="8"/>
      <c r="C25" s="8"/>
      <c r="D25" s="8"/>
      <c r="E25" s="8"/>
      <c r="F25" s="8"/>
      <c r="G25" s="8"/>
      <c r="H25" s="8"/>
      <c r="I25" s="79" t="s">
        <v>189</v>
      </c>
    </row>
    <row r="26" spans="1:9" ht="17.45" customHeight="1" x14ac:dyDescent="0.15">
      <c r="A26" s="280" t="str">
        <f>"　甲または乙の都合により、本契約に基づく契約数量について取引を履行できない（作況変動による減少は除く）場合は、不履行分について60kgあたり"&amp;TEXT(VLOOKUP($J$5,一括入力表!$5:$1048576,73,0),"#,###")&amp;"円の違約金を甲または乙に支払う。"</f>
        <v>　甲または乙の都合により、本契約に基づく契約数量について取引を履行できない（作況変動による減少は除く）場合は、不履行分について60kgあたり10,000円の違約金を甲または乙に支払う。</v>
      </c>
      <c r="B26" s="280"/>
      <c r="C26" s="280"/>
      <c r="D26" s="280"/>
      <c r="E26" s="280"/>
      <c r="F26" s="280"/>
      <c r="G26" s="280"/>
      <c r="H26" s="280"/>
    </row>
    <row r="27" spans="1:9" s="8" customFormat="1" ht="17.45" customHeight="1" x14ac:dyDescent="0.15">
      <c r="A27" s="280"/>
      <c r="B27" s="280"/>
      <c r="C27" s="280"/>
      <c r="D27" s="280"/>
      <c r="E27" s="280"/>
      <c r="F27" s="280"/>
      <c r="G27" s="280"/>
      <c r="H27" s="280"/>
      <c r="I27" s="33"/>
    </row>
    <row r="28" spans="1:9" s="8" customFormat="1" ht="17.45" customHeight="1" x14ac:dyDescent="0.15">
      <c r="A28" s="280"/>
      <c r="B28" s="280"/>
      <c r="C28" s="280"/>
      <c r="D28" s="280"/>
      <c r="E28" s="280"/>
      <c r="F28" s="280"/>
      <c r="G28" s="280"/>
      <c r="H28" s="280"/>
      <c r="I28" s="33"/>
    </row>
    <row r="29" spans="1:9" s="8" customFormat="1" ht="17.45" customHeight="1" x14ac:dyDescent="0.15">
      <c r="A29" s="112" t="s">
        <v>33</v>
      </c>
      <c r="B29" s="112"/>
      <c r="C29" s="112"/>
      <c r="D29" s="112"/>
      <c r="E29" s="112"/>
      <c r="F29" s="112"/>
      <c r="G29" s="112"/>
      <c r="H29" s="112"/>
      <c r="I29" s="9"/>
    </row>
    <row r="30" spans="1:9" s="8" customFormat="1" ht="17.45" customHeight="1" x14ac:dyDescent="0.15">
      <c r="A30" s="274" t="str">
        <f>"　乙が甲から買い受けた新規需要米について、２以外の用途に使用（用途外使用の承認を受けた場合を除く）した場合、当該数量について、60kgあたり"&amp;TEXT(VLOOKUP($J$5,一括入力表!$5:$1048576,74,0),"#,###")&amp;"円の違約金を甲に支払う。"</f>
        <v>　乙が甲から買い受けた新規需要米について、２以外の用途に使用（用途外使用の承認を受けた場合を除く）した場合、当該数量について、60kgあたり10,000円の違約金を甲に支払う。</v>
      </c>
      <c r="B30" s="274"/>
      <c r="C30" s="274"/>
      <c r="D30" s="274"/>
      <c r="E30" s="274"/>
      <c r="F30" s="274"/>
      <c r="G30" s="274"/>
      <c r="H30" s="274"/>
      <c r="I30" s="9"/>
    </row>
    <row r="31" spans="1:9" s="8" customFormat="1" ht="17.45" customHeight="1" x14ac:dyDescent="0.15">
      <c r="A31" s="274"/>
      <c r="B31" s="274"/>
      <c r="C31" s="274"/>
      <c r="D31" s="274"/>
      <c r="E31" s="274"/>
      <c r="F31" s="274"/>
      <c r="G31" s="274"/>
      <c r="H31" s="274"/>
      <c r="I31" s="9"/>
    </row>
    <row r="32" spans="1:9" ht="17.45" customHeight="1" x14ac:dyDescent="0.15">
      <c r="A32" s="274"/>
      <c r="B32" s="274"/>
      <c r="C32" s="274"/>
      <c r="D32" s="274"/>
      <c r="E32" s="274"/>
      <c r="F32" s="274"/>
      <c r="G32" s="274"/>
      <c r="H32" s="274"/>
    </row>
    <row r="33" spans="1:10" ht="17.45" customHeight="1" x14ac:dyDescent="0.15">
      <c r="A33" s="275" t="s">
        <v>255</v>
      </c>
      <c r="B33" s="275"/>
      <c r="C33" s="275"/>
      <c r="D33" s="275"/>
      <c r="E33" s="275"/>
      <c r="F33" s="275"/>
      <c r="G33" s="275"/>
      <c r="H33" s="275"/>
    </row>
    <row r="34" spans="1:10" s="112" customFormat="1" ht="17.45" customHeight="1" x14ac:dyDescent="0.15">
      <c r="A34" s="275"/>
      <c r="B34" s="275"/>
      <c r="C34" s="275"/>
      <c r="D34" s="275"/>
      <c r="E34" s="275"/>
      <c r="F34" s="275"/>
      <c r="G34" s="275"/>
      <c r="H34" s="275"/>
    </row>
    <row r="35" spans="1:10" ht="17.45" customHeight="1" x14ac:dyDescent="0.15">
      <c r="A35" s="275" t="s">
        <v>256</v>
      </c>
      <c r="B35" s="275"/>
      <c r="C35" s="275"/>
      <c r="D35" s="275"/>
      <c r="E35" s="275"/>
      <c r="F35" s="275"/>
      <c r="G35" s="275"/>
      <c r="H35" s="275"/>
    </row>
    <row r="36" spans="1:10" ht="17.45" customHeight="1" x14ac:dyDescent="0.15">
      <c r="A36" s="275"/>
      <c r="B36" s="275"/>
      <c r="C36" s="275"/>
      <c r="D36" s="275"/>
      <c r="E36" s="275"/>
      <c r="F36" s="275"/>
      <c r="G36" s="275"/>
      <c r="H36" s="275"/>
    </row>
    <row r="38" spans="1:10" ht="17.45" customHeight="1" x14ac:dyDescent="0.15">
      <c r="A38" s="72" t="str">
        <f>VLOOKUP($J$5,一括入力表!$5:$1048576,75,0)</f>
        <v>令和４年６月３日</v>
      </c>
      <c r="E38" s="35"/>
      <c r="F38" s="35"/>
      <c r="G38" s="35"/>
      <c r="H38" s="35"/>
    </row>
    <row r="39" spans="1:10" ht="17.45" customHeight="1" x14ac:dyDescent="0.15">
      <c r="E39" s="35"/>
      <c r="F39" s="35"/>
      <c r="G39" s="35"/>
      <c r="H39" s="35"/>
    </row>
    <row r="40" spans="1:10" ht="17.45" customHeight="1" x14ac:dyDescent="0.15">
      <c r="A40" s="131" t="s">
        <v>8</v>
      </c>
      <c r="B40" s="35" t="s">
        <v>6</v>
      </c>
      <c r="C40" s="277" t="str">
        <f>VLOOKUP($J$5,一括入力表!$5:$1048576,3,0)</f>
        <v>熊本県△△郡△△町987-65</v>
      </c>
      <c r="D40" s="277"/>
      <c r="E40" s="277"/>
      <c r="F40" s="277"/>
      <c r="G40" s="277"/>
      <c r="H40" s="277"/>
    </row>
    <row r="41" spans="1:10" ht="17.45" customHeight="1" x14ac:dyDescent="0.15">
      <c r="B41" s="35" t="s">
        <v>5</v>
      </c>
      <c r="C41" s="277" t="str">
        <f>VLOOKUP($J$5,一括入力表!$5:$1048576,4,0)</f>
        <v>直轄二郎</v>
      </c>
      <c r="D41" s="277"/>
      <c r="E41" s="277"/>
      <c r="F41" s="277"/>
      <c r="G41" s="277"/>
      <c r="H41" s="11"/>
      <c r="I41" s="35"/>
      <c r="J41" s="35"/>
    </row>
    <row r="42" spans="1:10" ht="17.45" customHeight="1" x14ac:dyDescent="0.15">
      <c r="B42" s="34" t="s">
        <v>4</v>
      </c>
      <c r="C42" s="34" t="str">
        <f>VLOOKUP($J$5,一括入力表!$5:$1048576,5,0)</f>
        <v>234-567-8901</v>
      </c>
      <c r="I42" s="35"/>
      <c r="J42" s="35"/>
    </row>
    <row r="43" spans="1:10" ht="17.45" customHeight="1" x14ac:dyDescent="0.15">
      <c r="I43" s="35"/>
      <c r="J43" s="35"/>
    </row>
    <row r="44" spans="1:10" ht="17.45" customHeight="1" x14ac:dyDescent="0.15">
      <c r="A44" s="131" t="s">
        <v>7</v>
      </c>
      <c r="B44" s="35" t="s">
        <v>6</v>
      </c>
      <c r="C44" s="277" t="str">
        <f>VLOOKUP($J$5,一括入力表!$5:$1048576,57,0)</f>
        <v>熊本県△△郡△△町987-65</v>
      </c>
      <c r="D44" s="277"/>
      <c r="E44" s="277"/>
      <c r="F44" s="277"/>
      <c r="G44" s="277"/>
      <c r="H44" s="277"/>
      <c r="I44" s="35"/>
    </row>
    <row r="45" spans="1:10" ht="17.45" customHeight="1" x14ac:dyDescent="0.15">
      <c r="B45" s="35" t="s">
        <v>5</v>
      </c>
      <c r="C45" s="277" t="str">
        <f>VLOOKUP($J$5,一括入力表!$5:$1048576,58,0)</f>
        <v>自家利用</v>
      </c>
      <c r="D45" s="277"/>
      <c r="E45" s="277"/>
      <c r="F45" s="277"/>
      <c r="G45" s="277"/>
      <c r="H45" s="11"/>
      <c r="I45" s="73"/>
    </row>
    <row r="46" spans="1:10" ht="17.45" customHeight="1" x14ac:dyDescent="0.15">
      <c r="B46" s="34" t="s">
        <v>4</v>
      </c>
      <c r="C46" s="34" t="str">
        <f>VLOOKUP($J$5,一括入力表!$5:$1048576,59,0)</f>
        <v>234-567-8901</v>
      </c>
      <c r="I46" s="73"/>
    </row>
    <row r="47" spans="1:10" ht="17.45" customHeight="1" x14ac:dyDescent="0.15">
      <c r="I47" s="73"/>
    </row>
    <row r="48" spans="1:10" ht="30" customHeight="1" x14ac:dyDescent="0.15">
      <c r="A48" s="82" t="s">
        <v>190</v>
      </c>
      <c r="B48" s="276" t="s">
        <v>192</v>
      </c>
      <c r="C48" s="276"/>
      <c r="D48" s="276"/>
      <c r="E48" s="276"/>
      <c r="F48" s="276"/>
      <c r="G48" s="276"/>
      <c r="H48" s="276"/>
      <c r="I48" s="73"/>
    </row>
    <row r="49" spans="1:9" ht="30" customHeight="1" x14ac:dyDescent="0.15">
      <c r="A49" s="83" t="s">
        <v>191</v>
      </c>
      <c r="B49" s="276" t="s">
        <v>194</v>
      </c>
      <c r="C49" s="276"/>
      <c r="D49" s="276"/>
      <c r="E49" s="276"/>
      <c r="F49" s="276"/>
      <c r="G49" s="276"/>
      <c r="H49" s="276"/>
      <c r="I49" s="73"/>
    </row>
    <row r="50" spans="1:9" ht="17.45" customHeight="1" x14ac:dyDescent="0.15">
      <c r="A50" s="2"/>
      <c r="B50" s="4" t="s">
        <v>193</v>
      </c>
      <c r="C50" s="4"/>
      <c r="D50" s="4"/>
      <c r="E50" s="4"/>
      <c r="F50" s="4"/>
      <c r="G50" s="4"/>
      <c r="H50" s="4"/>
      <c r="I50" s="73"/>
    </row>
    <row r="51" spans="1:9" ht="17.45" customHeight="1" x14ac:dyDescent="0.15">
      <c r="A51" s="2"/>
      <c r="B51" s="4"/>
      <c r="C51" s="4"/>
      <c r="D51" s="4"/>
      <c r="E51" s="4"/>
      <c r="F51" s="4"/>
      <c r="G51" s="4"/>
      <c r="H51" s="4"/>
      <c r="I51" s="79" t="s">
        <v>189</v>
      </c>
    </row>
    <row r="52" spans="1:9" ht="17.45" customHeight="1" x14ac:dyDescent="0.15">
      <c r="A52" s="2"/>
      <c r="B52" s="4"/>
      <c r="C52" s="4"/>
      <c r="D52" s="4"/>
      <c r="E52" s="4"/>
      <c r="F52" s="4"/>
      <c r="G52" s="4"/>
      <c r="H52" s="4"/>
      <c r="I52" s="79" t="s">
        <v>189</v>
      </c>
    </row>
    <row r="53" spans="1:9" ht="17.45" customHeight="1" x14ac:dyDescent="0.15">
      <c r="A53" s="2" t="s">
        <v>27</v>
      </c>
      <c r="B53" s="4"/>
      <c r="C53" s="4"/>
      <c r="D53" s="4"/>
      <c r="E53" s="4"/>
      <c r="F53" s="4"/>
      <c r="G53" s="4"/>
      <c r="H53" s="4"/>
      <c r="I53" s="2"/>
    </row>
  </sheetData>
  <mergeCells count="19">
    <mergeCell ref="A5:H7"/>
    <mergeCell ref="A9:H10"/>
    <mergeCell ref="A21:H21"/>
    <mergeCell ref="A26:H28"/>
    <mergeCell ref="A17:B17"/>
    <mergeCell ref="C17:D17"/>
    <mergeCell ref="A16:B16"/>
    <mergeCell ref="A18:B18"/>
    <mergeCell ref="A19:B19"/>
    <mergeCell ref="A22:H22"/>
    <mergeCell ref="A30:H32"/>
    <mergeCell ref="A33:H34"/>
    <mergeCell ref="A35:H36"/>
    <mergeCell ref="B49:H49"/>
    <mergeCell ref="B48:H48"/>
    <mergeCell ref="C44:H44"/>
    <mergeCell ref="C45:G45"/>
    <mergeCell ref="C40:H40"/>
    <mergeCell ref="C41:G41"/>
  </mergeCells>
  <phoneticPr fontId="2"/>
  <pageMargins left="0.78740157480314965" right="0"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47"/>
  <sheetViews>
    <sheetView view="pageBreakPreview" topLeftCell="A10" zoomScaleNormal="100" zoomScaleSheetLayoutView="100" workbookViewId="0">
      <selection activeCell="S26" sqref="S26"/>
    </sheetView>
  </sheetViews>
  <sheetFormatPr defaultColWidth="4.375" defaultRowHeight="13.5" x14ac:dyDescent="0.15"/>
  <cols>
    <col min="1" max="9" width="4.375" style="1"/>
    <col min="10" max="10" width="5.5" style="1" bestFit="1" customWidth="1"/>
    <col min="11" max="11" width="4.375" style="1"/>
    <col min="12" max="12" width="16.125" style="1" bestFit="1" customWidth="1"/>
    <col min="13" max="15" width="4.375" style="1"/>
    <col min="16" max="16" width="8.125" style="1" customWidth="1"/>
    <col min="17" max="16384" width="4.375" style="1"/>
  </cols>
  <sheetData>
    <row r="1" spans="1:22" ht="14.25" x14ac:dyDescent="0.15">
      <c r="G1" s="7"/>
    </row>
    <row r="2" spans="1:22" ht="14.25" thickBot="1" x14ac:dyDescent="0.2"/>
    <row r="3" spans="1:22" ht="14.25" thickBot="1" x14ac:dyDescent="0.2">
      <c r="A3" s="1" t="s">
        <v>34</v>
      </c>
      <c r="S3" s="285">
        <f>'4-4（飼料用米・米粉）単年'!J5</f>
        <v>1</v>
      </c>
      <c r="T3" s="286"/>
      <c r="U3" s="35"/>
      <c r="V3" s="35"/>
    </row>
    <row r="4" spans="1:22" x14ac:dyDescent="0.15">
      <c r="L4" s="72" t="str">
        <f>VLOOKUP($S$3,一括入力表!$5:$1048576,75,0)</f>
        <v>令和４年６月３日</v>
      </c>
      <c r="S4" s="35" t="s">
        <v>205</v>
      </c>
      <c r="T4" s="35"/>
      <c r="U4" s="35"/>
      <c r="V4" s="35"/>
    </row>
    <row r="5" spans="1:22" x14ac:dyDescent="0.15">
      <c r="S5" s="35"/>
      <c r="T5" s="35"/>
      <c r="U5" s="35"/>
      <c r="V5" s="35"/>
    </row>
    <row r="6" spans="1:22" x14ac:dyDescent="0.15">
      <c r="S6" s="35"/>
      <c r="T6" s="35"/>
      <c r="U6" s="35"/>
      <c r="V6" s="35"/>
    </row>
    <row r="8" spans="1:22" x14ac:dyDescent="0.15">
      <c r="A8" s="1" t="s">
        <v>3</v>
      </c>
    </row>
    <row r="11" spans="1:22" x14ac:dyDescent="0.15">
      <c r="A11" s="129" t="s">
        <v>54</v>
      </c>
      <c r="B11" s="129"/>
      <c r="C11" s="129"/>
      <c r="D11" s="129"/>
      <c r="E11" s="129"/>
      <c r="F11" s="129"/>
      <c r="G11" s="129"/>
      <c r="H11" s="129"/>
      <c r="I11" s="129"/>
      <c r="J11" s="129"/>
      <c r="K11" s="129"/>
      <c r="L11" s="129"/>
      <c r="M11" s="129"/>
      <c r="N11" s="129"/>
      <c r="O11" s="129"/>
      <c r="P11" s="129"/>
    </row>
    <row r="14" spans="1:22" ht="17.25" customHeight="1" x14ac:dyDescent="0.15">
      <c r="A14" s="288" t="s">
        <v>257</v>
      </c>
      <c r="B14" s="288"/>
      <c r="C14" s="288"/>
      <c r="D14" s="288"/>
      <c r="E14" s="288"/>
      <c r="F14" s="288"/>
      <c r="G14" s="288"/>
      <c r="H14" s="288"/>
      <c r="I14" s="288"/>
      <c r="J14" s="288"/>
      <c r="K14" s="288"/>
      <c r="L14" s="288"/>
      <c r="M14" s="288"/>
      <c r="N14" s="288"/>
      <c r="O14" s="288"/>
      <c r="P14" s="288"/>
    </row>
    <row r="15" spans="1:22" ht="17.25" customHeight="1" x14ac:dyDescent="0.15">
      <c r="A15" s="288"/>
      <c r="B15" s="288"/>
      <c r="C15" s="288"/>
      <c r="D15" s="288"/>
      <c r="E15" s="288"/>
      <c r="F15" s="288"/>
      <c r="G15" s="288"/>
      <c r="H15" s="288"/>
      <c r="I15" s="288"/>
      <c r="J15" s="288"/>
      <c r="K15" s="288"/>
      <c r="L15" s="288"/>
      <c r="M15" s="288"/>
      <c r="N15" s="288"/>
      <c r="O15" s="288"/>
      <c r="P15" s="288"/>
    </row>
    <row r="16" spans="1:22" ht="17.25" customHeight="1" x14ac:dyDescent="0.15">
      <c r="A16" s="288" t="s">
        <v>258</v>
      </c>
      <c r="B16" s="288"/>
      <c r="C16" s="288"/>
      <c r="D16" s="288"/>
      <c r="E16" s="288"/>
      <c r="F16" s="288"/>
      <c r="G16" s="288"/>
      <c r="H16" s="288"/>
      <c r="I16" s="288"/>
      <c r="J16" s="288"/>
      <c r="K16" s="288"/>
      <c r="L16" s="288"/>
      <c r="M16" s="288"/>
      <c r="N16" s="288"/>
      <c r="O16" s="288"/>
      <c r="P16" s="288"/>
    </row>
    <row r="17" spans="1:16" ht="17.25" customHeight="1" x14ac:dyDescent="0.15">
      <c r="A17" s="288"/>
      <c r="B17" s="288"/>
      <c r="C17" s="288"/>
      <c r="D17" s="288"/>
      <c r="E17" s="288"/>
      <c r="F17" s="288"/>
      <c r="G17" s="288"/>
      <c r="H17" s="288"/>
      <c r="I17" s="288"/>
      <c r="J17" s="288"/>
      <c r="K17" s="288"/>
      <c r="L17" s="288"/>
      <c r="M17" s="288"/>
      <c r="N17" s="288"/>
      <c r="O17" s="288"/>
      <c r="P17" s="288"/>
    </row>
    <row r="18" spans="1:16" ht="17.25" customHeight="1" x14ac:dyDescent="0.15">
      <c r="A18" s="288" t="s">
        <v>259</v>
      </c>
      <c r="B18" s="288"/>
      <c r="C18" s="288"/>
      <c r="D18" s="288"/>
      <c r="E18" s="288"/>
      <c r="F18" s="288"/>
      <c r="G18" s="288"/>
      <c r="H18" s="288"/>
      <c r="I18" s="288"/>
      <c r="J18" s="288"/>
      <c r="K18" s="288"/>
      <c r="L18" s="288"/>
      <c r="M18" s="288"/>
      <c r="N18" s="288"/>
      <c r="O18" s="288"/>
      <c r="P18" s="288"/>
    </row>
    <row r="19" spans="1:16" ht="17.25" customHeight="1" x14ac:dyDescent="0.15">
      <c r="A19" s="288"/>
      <c r="B19" s="288"/>
      <c r="C19" s="288"/>
      <c r="D19" s="288"/>
      <c r="E19" s="288"/>
      <c r="F19" s="288"/>
      <c r="G19" s="288"/>
      <c r="H19" s="288"/>
      <c r="I19" s="288"/>
      <c r="J19" s="288"/>
      <c r="K19" s="288"/>
      <c r="L19" s="288"/>
      <c r="M19" s="288"/>
      <c r="N19" s="288"/>
      <c r="O19" s="288"/>
      <c r="P19" s="288"/>
    </row>
    <row r="20" spans="1:16" ht="17.25" customHeight="1" x14ac:dyDescent="0.15">
      <c r="A20" s="288"/>
      <c r="B20" s="288"/>
      <c r="C20" s="288"/>
      <c r="D20" s="288"/>
      <c r="E20" s="288"/>
      <c r="F20" s="288"/>
      <c r="G20" s="288"/>
      <c r="H20" s="288"/>
      <c r="I20" s="288"/>
      <c r="J20" s="288"/>
      <c r="K20" s="288"/>
      <c r="L20" s="288"/>
      <c r="M20" s="288"/>
      <c r="N20" s="288"/>
      <c r="O20" s="288"/>
      <c r="P20" s="288"/>
    </row>
    <row r="21" spans="1:16" ht="17.25" customHeight="1" x14ac:dyDescent="0.15">
      <c r="A21" s="10"/>
      <c r="B21" s="10"/>
      <c r="C21" s="10"/>
      <c r="D21" s="10"/>
      <c r="E21" s="10"/>
      <c r="F21" s="10"/>
      <c r="G21" s="10"/>
      <c r="H21" s="10"/>
      <c r="I21" s="10"/>
      <c r="J21" s="10"/>
      <c r="K21" s="10"/>
      <c r="L21" s="10"/>
      <c r="M21" s="10"/>
      <c r="N21" s="10"/>
      <c r="O21" s="10"/>
      <c r="P21" s="10"/>
    </row>
    <row r="22" spans="1:16" ht="17.25" customHeight="1" x14ac:dyDescent="0.15">
      <c r="A22" s="129" t="s">
        <v>1</v>
      </c>
      <c r="B22" s="129"/>
      <c r="C22" s="129"/>
      <c r="D22" s="129"/>
      <c r="E22" s="129"/>
      <c r="F22" s="129"/>
      <c r="G22" s="129"/>
      <c r="H22" s="129"/>
      <c r="I22" s="132"/>
      <c r="J22" s="129"/>
      <c r="K22" s="129"/>
      <c r="L22" s="129"/>
      <c r="M22" s="129"/>
      <c r="N22" s="129"/>
      <c r="O22" s="129"/>
      <c r="P22" s="129"/>
    </row>
    <row r="23" spans="1:16" ht="17.25" customHeight="1" x14ac:dyDescent="0.15">
      <c r="A23" s="29" t="s">
        <v>264</v>
      </c>
      <c r="B23" s="288" t="s">
        <v>260</v>
      </c>
      <c r="C23" s="288"/>
      <c r="D23" s="288"/>
      <c r="E23" s="288"/>
      <c r="F23" s="288"/>
      <c r="G23" s="288"/>
      <c r="H23" s="288"/>
      <c r="I23" s="288"/>
      <c r="J23" s="288"/>
      <c r="K23" s="288"/>
      <c r="L23" s="288"/>
      <c r="M23" s="288"/>
      <c r="N23" s="288"/>
      <c r="O23" s="288"/>
      <c r="P23" s="288"/>
    </row>
    <row r="24" spans="1:16" ht="17.25" customHeight="1" x14ac:dyDescent="0.15">
      <c r="A24" s="112"/>
      <c r="B24" s="288"/>
      <c r="C24" s="288"/>
      <c r="D24" s="288"/>
      <c r="E24" s="288"/>
      <c r="F24" s="288"/>
      <c r="G24" s="288"/>
      <c r="H24" s="288"/>
      <c r="I24" s="288"/>
      <c r="J24" s="288"/>
      <c r="K24" s="288"/>
      <c r="L24" s="288"/>
      <c r="M24" s="288"/>
      <c r="N24" s="288"/>
      <c r="O24" s="288"/>
      <c r="P24" s="288"/>
    </row>
    <row r="25" spans="1:16" ht="17.25" customHeight="1" x14ac:dyDescent="0.15">
      <c r="A25" s="1" t="s">
        <v>11</v>
      </c>
      <c r="B25" s="28" t="s">
        <v>44</v>
      </c>
    </row>
    <row r="26" spans="1:16" ht="17.25" customHeight="1" x14ac:dyDescent="0.15">
      <c r="B26" s="28" t="s">
        <v>48</v>
      </c>
    </row>
    <row r="27" spans="1:16" ht="17.25" customHeight="1" x14ac:dyDescent="0.15">
      <c r="B27" s="28" t="s">
        <v>49</v>
      </c>
    </row>
    <row r="28" spans="1:16" x14ac:dyDescent="0.15">
      <c r="B28" s="28" t="s">
        <v>51</v>
      </c>
    </row>
    <row r="29" spans="1:16" x14ac:dyDescent="0.15">
      <c r="B29" s="28" t="s">
        <v>50</v>
      </c>
    </row>
    <row r="30" spans="1:16" x14ac:dyDescent="0.15">
      <c r="A30" s="29" t="s">
        <v>261</v>
      </c>
      <c r="B30" s="289" t="s">
        <v>263</v>
      </c>
      <c r="C30" s="289"/>
      <c r="D30" s="289"/>
      <c r="E30" s="289"/>
      <c r="F30" s="289"/>
      <c r="G30" s="289"/>
      <c r="H30" s="289"/>
      <c r="I30" s="289"/>
      <c r="J30" s="289"/>
      <c r="K30" s="289"/>
      <c r="L30" s="289"/>
      <c r="M30" s="289"/>
      <c r="N30" s="289"/>
      <c r="O30" s="289"/>
      <c r="P30" s="289"/>
    </row>
    <row r="31" spans="1:16" x14ac:dyDescent="0.15">
      <c r="A31" s="1" t="s">
        <v>262</v>
      </c>
      <c r="B31" s="289"/>
      <c r="C31" s="289"/>
      <c r="D31" s="289"/>
      <c r="E31" s="289"/>
      <c r="F31" s="289"/>
      <c r="G31" s="289"/>
      <c r="H31" s="289"/>
      <c r="I31" s="289"/>
      <c r="J31" s="289"/>
      <c r="K31" s="289"/>
      <c r="L31" s="289"/>
      <c r="M31" s="289"/>
      <c r="N31" s="289"/>
      <c r="O31" s="289"/>
      <c r="P31" s="289"/>
    </row>
    <row r="33" spans="1:16" x14ac:dyDescent="0.15">
      <c r="A33" s="29" t="s">
        <v>266</v>
      </c>
      <c r="B33" s="289" t="s">
        <v>265</v>
      </c>
      <c r="C33" s="289"/>
      <c r="D33" s="289"/>
      <c r="E33" s="289"/>
      <c r="F33" s="289"/>
      <c r="G33" s="289"/>
      <c r="H33" s="289"/>
      <c r="I33" s="289"/>
      <c r="J33" s="289"/>
      <c r="K33" s="289"/>
      <c r="L33" s="289"/>
      <c r="M33" s="289"/>
      <c r="N33" s="289"/>
      <c r="O33" s="289"/>
      <c r="P33" s="289"/>
    </row>
    <row r="34" spans="1:16" x14ac:dyDescent="0.15">
      <c r="A34" s="1" t="s">
        <v>11</v>
      </c>
      <c r="B34" s="289"/>
      <c r="C34" s="289"/>
      <c r="D34" s="289"/>
      <c r="E34" s="289"/>
      <c r="F34" s="289"/>
      <c r="G34" s="289"/>
      <c r="H34" s="289"/>
      <c r="I34" s="289"/>
      <c r="J34" s="289"/>
      <c r="K34" s="289"/>
      <c r="L34" s="289"/>
      <c r="M34" s="289"/>
      <c r="N34" s="289"/>
      <c r="O34" s="289"/>
      <c r="P34" s="289"/>
    </row>
    <row r="37" spans="1:16" ht="17.25" customHeight="1" x14ac:dyDescent="0.15">
      <c r="E37" s="1" t="s">
        <v>36</v>
      </c>
      <c r="H37" s="3" t="s">
        <v>6</v>
      </c>
      <c r="I37" s="3"/>
      <c r="J37" s="287" t="str">
        <f>VLOOKUP($S$3,一括入力表!$5:$1048576,3,0)</f>
        <v>熊本県△△郡△△町987-65</v>
      </c>
      <c r="K37" s="287"/>
      <c r="L37" s="287"/>
      <c r="M37" s="287"/>
      <c r="N37" s="287"/>
      <c r="O37" s="287"/>
    </row>
    <row r="38" spans="1:16" ht="17.25" customHeight="1" x14ac:dyDescent="0.15">
      <c r="H38" s="3" t="s">
        <v>5</v>
      </c>
      <c r="I38" s="3"/>
      <c r="J38" s="287" t="str">
        <f>VLOOKUP($S$3,一括入力表!$5:$1048576,4,0)</f>
        <v>直轄二郎</v>
      </c>
      <c r="K38" s="287"/>
      <c r="L38" s="287"/>
      <c r="M38" s="287"/>
      <c r="N38" s="287"/>
      <c r="O38" s="287"/>
      <c r="P38" s="3"/>
    </row>
    <row r="39" spans="1:16" ht="17.25" customHeight="1" x14ac:dyDescent="0.15">
      <c r="E39" s="3"/>
      <c r="F39" s="3"/>
      <c r="G39" s="3"/>
      <c r="H39" s="1" t="s">
        <v>28</v>
      </c>
      <c r="J39" s="1" t="str">
        <f>VLOOKUP($S$3,一括入力表!$5:$1048576,5,0)</f>
        <v>234-567-8901</v>
      </c>
    </row>
    <row r="40" spans="1:16" x14ac:dyDescent="0.15">
      <c r="E40" s="3"/>
      <c r="F40" s="3"/>
      <c r="G40" s="3"/>
      <c r="H40" s="3"/>
      <c r="I40" s="3"/>
    </row>
    <row r="42" spans="1:16" x14ac:dyDescent="0.15">
      <c r="A42" s="2" t="s">
        <v>52</v>
      </c>
    </row>
    <row r="43" spans="1:16" x14ac:dyDescent="0.15">
      <c r="A43" s="2" t="s">
        <v>35</v>
      </c>
    </row>
    <row r="44" spans="1:16" x14ac:dyDescent="0.15">
      <c r="A44" s="2" t="s">
        <v>211</v>
      </c>
    </row>
    <row r="45" spans="1:16" ht="17.25" customHeight="1" x14ac:dyDescent="0.15">
      <c r="A45" s="2" t="s">
        <v>210</v>
      </c>
    </row>
    <row r="46" spans="1:16" ht="17.25" customHeight="1" x14ac:dyDescent="0.15">
      <c r="A46" s="1" t="s">
        <v>11</v>
      </c>
    </row>
    <row r="47" spans="1:16" ht="17.25" customHeight="1" x14ac:dyDescent="0.15">
      <c r="A47" s="1" t="s">
        <v>10</v>
      </c>
    </row>
  </sheetData>
  <mergeCells count="9">
    <mergeCell ref="S3:T3"/>
    <mergeCell ref="J37:O37"/>
    <mergeCell ref="J38:O38"/>
    <mergeCell ref="A14:P15"/>
    <mergeCell ref="A16:P17"/>
    <mergeCell ref="A18:P20"/>
    <mergeCell ref="B23:P24"/>
    <mergeCell ref="B30:P31"/>
    <mergeCell ref="B33:P34"/>
  </mergeCells>
  <phoneticPr fontId="2"/>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U41"/>
  <sheetViews>
    <sheetView view="pageBreakPreview" zoomScaleNormal="100" zoomScaleSheetLayoutView="100" workbookViewId="0">
      <selection activeCell="U33" sqref="U33"/>
    </sheetView>
  </sheetViews>
  <sheetFormatPr defaultColWidth="4.375" defaultRowHeight="13.5" x14ac:dyDescent="0.15"/>
  <cols>
    <col min="1" max="1" width="5.5" style="1" bestFit="1" customWidth="1"/>
    <col min="2" max="11" width="4.375" style="1"/>
    <col min="12" max="12" width="16.125" style="1" bestFit="1" customWidth="1"/>
    <col min="13" max="15" width="4.375" style="1"/>
    <col min="16" max="16" width="6" style="1" customWidth="1"/>
    <col min="17" max="16384" width="4.375" style="1"/>
  </cols>
  <sheetData>
    <row r="1" spans="1:21" ht="14.25" x14ac:dyDescent="0.15">
      <c r="G1" s="7"/>
    </row>
    <row r="2" spans="1:21" ht="14.25" thickBot="1" x14ac:dyDescent="0.2"/>
    <row r="3" spans="1:21" ht="14.25" thickBot="1" x14ac:dyDescent="0.2">
      <c r="A3" s="1" t="s">
        <v>37</v>
      </c>
      <c r="S3" s="285">
        <f>'4-5の1'!S3</f>
        <v>1</v>
      </c>
      <c r="T3" s="286"/>
      <c r="U3" s="35"/>
    </row>
    <row r="4" spans="1:21" x14ac:dyDescent="0.15">
      <c r="L4" s="72" t="str">
        <f>VLOOKUP($S$3,一括入力表!$5:$1048576,75,0)</f>
        <v>令和４年６月３日</v>
      </c>
      <c r="S4" s="35" t="s">
        <v>205</v>
      </c>
      <c r="T4" s="35"/>
      <c r="U4" s="35"/>
    </row>
    <row r="5" spans="1:21" x14ac:dyDescent="0.15">
      <c r="S5" s="35"/>
      <c r="T5" s="35"/>
      <c r="U5" s="35"/>
    </row>
    <row r="8" spans="1:21" x14ac:dyDescent="0.15">
      <c r="A8" s="1" t="s">
        <v>3</v>
      </c>
    </row>
    <row r="11" spans="1:21" x14ac:dyDescent="0.15">
      <c r="A11" s="129" t="s">
        <v>55</v>
      </c>
      <c r="B11" s="129"/>
      <c r="C11" s="129"/>
      <c r="D11" s="129"/>
      <c r="E11" s="129"/>
      <c r="F11" s="129"/>
      <c r="G11" s="129"/>
      <c r="H11" s="129"/>
      <c r="I11" s="129"/>
      <c r="J11" s="129"/>
      <c r="K11" s="129"/>
      <c r="L11" s="129"/>
      <c r="M11" s="129"/>
      <c r="N11" s="129"/>
      <c r="O11" s="129"/>
      <c r="P11" s="129"/>
    </row>
    <row r="12" spans="1:21" x14ac:dyDescent="0.15">
      <c r="A12" s="129" t="s">
        <v>45</v>
      </c>
      <c r="B12" s="129"/>
      <c r="C12" s="129"/>
      <c r="D12" s="129"/>
      <c r="E12" s="129"/>
      <c r="F12" s="129"/>
      <c r="G12" s="129"/>
      <c r="H12" s="129"/>
      <c r="I12" s="129"/>
      <c r="J12" s="129"/>
      <c r="K12" s="129"/>
      <c r="L12" s="129"/>
      <c r="M12" s="129"/>
      <c r="N12" s="129"/>
      <c r="O12" s="129"/>
      <c r="P12" s="129"/>
    </row>
    <row r="14" spans="1:21" ht="17.25" customHeight="1" x14ac:dyDescent="0.15">
      <c r="A14" s="291" t="str">
        <f>"　私は、適切な水・肥培管理を行ったうえで捨て作りをしないとともに、自ら生産した令和"&amp;DBCS(VLOOKUP($S$3,一括入力表!$5:$1048576,10,0))&amp;"年産新規需要米（"&amp;VLOOKUP($S$3,一括入力表!$5:$1048576,11,0)&amp;"）について、その全てを"&amp;VLOOKUP($S$3,一括入力表!$5:$1048576,11,0)&amp;"に用いることとし、当該用途以外へ転用しないことを誓約します。"</f>
        <v>　私は、適切な水・肥培管理を行ったうえで捨て作りをしないとともに、自ら生産した令和４年産新規需要米（飼料用）について、その全てを飼料用に用いることとし、当該用途以外へ転用しないことを誓約します。</v>
      </c>
      <c r="B14" s="291"/>
      <c r="C14" s="291"/>
      <c r="D14" s="291"/>
      <c r="E14" s="291"/>
      <c r="F14" s="291"/>
      <c r="G14" s="291"/>
      <c r="H14" s="291"/>
      <c r="I14" s="291"/>
      <c r="J14" s="291"/>
      <c r="K14" s="291"/>
      <c r="L14" s="291"/>
      <c r="M14" s="291"/>
      <c r="N14" s="291"/>
      <c r="O14" s="291"/>
      <c r="P14" s="291"/>
    </row>
    <row r="15" spans="1:21" ht="38.25" customHeight="1" x14ac:dyDescent="0.15">
      <c r="A15" s="291"/>
      <c r="B15" s="291"/>
      <c r="C15" s="291"/>
      <c r="D15" s="291"/>
      <c r="E15" s="291"/>
      <c r="F15" s="291"/>
      <c r="G15" s="291"/>
      <c r="H15" s="291"/>
      <c r="I15" s="291"/>
      <c r="J15" s="291"/>
      <c r="K15" s="291"/>
      <c r="L15" s="291"/>
      <c r="M15" s="291"/>
      <c r="N15" s="291"/>
      <c r="O15" s="291"/>
      <c r="P15" s="291"/>
    </row>
    <row r="16" spans="1:21" ht="17.25" customHeight="1" x14ac:dyDescent="0.15">
      <c r="A16" s="111"/>
      <c r="B16" s="111"/>
      <c r="C16" s="111"/>
      <c r="D16" s="111"/>
      <c r="E16" s="111"/>
      <c r="F16" s="111"/>
      <c r="G16" s="111"/>
      <c r="H16" s="111"/>
      <c r="I16" s="111"/>
      <c r="J16" s="111"/>
      <c r="K16" s="111"/>
      <c r="L16" s="111"/>
      <c r="M16" s="111"/>
      <c r="N16" s="111"/>
      <c r="O16" s="111"/>
      <c r="P16" s="111"/>
    </row>
    <row r="17" spans="1:16" ht="17.25" hidden="1" customHeight="1" x14ac:dyDescent="0.15">
      <c r="A17" s="291" t="str">
        <f>"　なお、新規需要米の調製、変形加工、とう精等を行った際に着色米及び微細米等の副産物等が生じた場合は、"&amp;VLOOKUP($S$3,一括入力表!$5:$1048576,72,0)&amp;"に販売又は使用することとし,当該販売に係る販売契約書の写しを遅滞なく提出します。"</f>
        <v>　なお、新規需要米の調製、変形加工、とう精等を行った際に着色米及び微細米等の副産物等が生じた場合は、飼料用に販売又は使用することとし,当該販売に係る販売契約書の写しを遅滞なく提出します。</v>
      </c>
      <c r="B17" s="291"/>
      <c r="C17" s="291"/>
      <c r="D17" s="291"/>
      <c r="E17" s="291"/>
      <c r="F17" s="291"/>
      <c r="G17" s="291"/>
      <c r="H17" s="291"/>
      <c r="I17" s="291"/>
      <c r="J17" s="291"/>
      <c r="K17" s="291"/>
      <c r="L17" s="291"/>
      <c r="M17" s="291"/>
      <c r="N17" s="291"/>
      <c r="O17" s="291"/>
      <c r="P17" s="291"/>
    </row>
    <row r="18" spans="1:16" ht="17.25" hidden="1" customHeight="1" x14ac:dyDescent="0.15">
      <c r="A18" s="291"/>
      <c r="B18" s="291"/>
      <c r="C18" s="291"/>
      <c r="D18" s="291"/>
      <c r="E18" s="291"/>
      <c r="F18" s="291"/>
      <c r="G18" s="291"/>
      <c r="H18" s="291"/>
      <c r="I18" s="291"/>
      <c r="J18" s="291"/>
      <c r="K18" s="291"/>
      <c r="L18" s="291"/>
      <c r="M18" s="291"/>
      <c r="N18" s="291"/>
      <c r="O18" s="291"/>
      <c r="P18" s="291"/>
    </row>
    <row r="19" spans="1:16" ht="17.25" hidden="1" customHeight="1" x14ac:dyDescent="0.15">
      <c r="A19" s="291"/>
      <c r="B19" s="291"/>
      <c r="C19" s="291"/>
      <c r="D19" s="291"/>
      <c r="E19" s="291"/>
      <c r="F19" s="291"/>
      <c r="G19" s="291"/>
      <c r="H19" s="291"/>
      <c r="I19" s="291"/>
      <c r="J19" s="291"/>
      <c r="K19" s="291"/>
      <c r="L19" s="291"/>
      <c r="M19" s="291"/>
      <c r="N19" s="291"/>
      <c r="O19" s="291"/>
      <c r="P19" s="291"/>
    </row>
    <row r="20" spans="1:16" ht="17.25" hidden="1" customHeight="1" x14ac:dyDescent="0.15">
      <c r="A20" s="31" t="s">
        <v>47</v>
      </c>
      <c r="B20" s="10"/>
      <c r="C20" s="10"/>
      <c r="D20" s="10"/>
      <c r="E20" s="10"/>
      <c r="F20" s="10"/>
      <c r="G20" s="10"/>
      <c r="H20" s="10"/>
      <c r="I20" s="10"/>
      <c r="J20" s="10"/>
      <c r="K20" s="10"/>
      <c r="L20" s="10"/>
      <c r="M20" s="10"/>
      <c r="N20" s="10"/>
      <c r="O20" s="10"/>
      <c r="P20" s="10"/>
    </row>
    <row r="21" spans="1:16" ht="17.25" hidden="1" customHeight="1" x14ac:dyDescent="0.15">
      <c r="A21" s="31" t="s">
        <v>46</v>
      </c>
      <c r="B21" s="10"/>
      <c r="C21" s="10"/>
      <c r="D21" s="10"/>
      <c r="E21" s="10"/>
      <c r="F21" s="10"/>
      <c r="G21" s="10"/>
      <c r="H21" s="10"/>
      <c r="I21" s="10"/>
      <c r="J21" s="10"/>
      <c r="K21" s="10"/>
      <c r="L21" s="10"/>
      <c r="M21" s="10"/>
      <c r="N21" s="10"/>
      <c r="O21" s="10"/>
      <c r="P21" s="10"/>
    </row>
    <row r="22" spans="1:16" ht="17.25" hidden="1" customHeight="1" x14ac:dyDescent="0.15">
      <c r="A22" s="31"/>
      <c r="B22" s="10"/>
      <c r="C22" s="10"/>
      <c r="D22" s="10"/>
      <c r="E22" s="10"/>
      <c r="F22" s="10"/>
      <c r="G22" s="10"/>
      <c r="H22" s="10"/>
      <c r="I22" s="10"/>
      <c r="J22" s="10"/>
      <c r="K22" s="10"/>
      <c r="L22" s="10"/>
      <c r="M22" s="10"/>
      <c r="N22" s="10"/>
      <c r="O22" s="10"/>
      <c r="P22" s="10"/>
    </row>
    <row r="23" spans="1:16" ht="17.25" customHeight="1" x14ac:dyDescent="0.15">
      <c r="A23" s="291" t="s">
        <v>268</v>
      </c>
      <c r="B23" s="291"/>
      <c r="C23" s="291"/>
      <c r="D23" s="291"/>
      <c r="E23" s="291"/>
      <c r="F23" s="291"/>
      <c r="G23" s="291"/>
      <c r="H23" s="291"/>
      <c r="I23" s="291"/>
      <c r="J23" s="291"/>
      <c r="K23" s="291"/>
      <c r="L23" s="291"/>
      <c r="M23" s="291"/>
      <c r="N23" s="291"/>
      <c r="O23" s="291"/>
      <c r="P23" s="291"/>
    </row>
    <row r="24" spans="1:16" ht="17.25" customHeight="1" x14ac:dyDescent="0.15">
      <c r="A24" s="291"/>
      <c r="B24" s="291"/>
      <c r="C24" s="291"/>
      <c r="D24" s="291"/>
      <c r="E24" s="291"/>
      <c r="F24" s="291"/>
      <c r="G24" s="291"/>
      <c r="H24" s="291"/>
      <c r="I24" s="291"/>
      <c r="J24" s="291"/>
      <c r="K24" s="291"/>
      <c r="L24" s="291"/>
      <c r="M24" s="291"/>
      <c r="N24" s="291"/>
      <c r="O24" s="291"/>
      <c r="P24" s="291"/>
    </row>
    <row r="25" spans="1:16" ht="17.25" customHeight="1" x14ac:dyDescent="0.15">
      <c r="A25" s="10"/>
      <c r="B25" s="10"/>
      <c r="C25" s="10"/>
      <c r="D25" s="10"/>
      <c r="E25" s="10"/>
      <c r="F25" s="10"/>
      <c r="G25" s="10"/>
      <c r="H25" s="10"/>
      <c r="I25" s="10"/>
      <c r="J25" s="10"/>
      <c r="K25" s="10"/>
      <c r="L25" s="10"/>
      <c r="M25" s="10"/>
      <c r="N25" s="10"/>
      <c r="O25" s="10"/>
      <c r="P25" s="10"/>
    </row>
    <row r="26" spans="1:16" ht="17.25" customHeight="1" x14ac:dyDescent="0.15">
      <c r="A26" s="291" t="s">
        <v>269</v>
      </c>
      <c r="B26" s="291"/>
      <c r="C26" s="291"/>
      <c r="D26" s="291"/>
      <c r="E26" s="291"/>
      <c r="F26" s="291"/>
      <c r="G26" s="291"/>
      <c r="H26" s="291"/>
      <c r="I26" s="291"/>
      <c r="J26" s="291"/>
      <c r="K26" s="291"/>
      <c r="L26" s="291"/>
      <c r="M26" s="291"/>
      <c r="N26" s="291"/>
      <c r="O26" s="291"/>
      <c r="P26" s="291"/>
    </row>
    <row r="27" spans="1:16" ht="17.25" customHeight="1" x14ac:dyDescent="0.15">
      <c r="A27" s="291"/>
      <c r="B27" s="291"/>
      <c r="C27" s="291"/>
      <c r="D27" s="291"/>
      <c r="E27" s="291"/>
      <c r="F27" s="291"/>
      <c r="G27" s="291"/>
      <c r="H27" s="291"/>
      <c r="I27" s="291"/>
      <c r="J27" s="291"/>
      <c r="K27" s="291"/>
      <c r="L27" s="291"/>
      <c r="M27" s="291"/>
      <c r="N27" s="291"/>
      <c r="O27" s="291"/>
      <c r="P27" s="291"/>
    </row>
    <row r="28" spans="1:16" ht="17.25" customHeight="1" x14ac:dyDescent="0.15">
      <c r="A28" s="10"/>
      <c r="B28" s="10"/>
      <c r="C28" s="10"/>
      <c r="D28" s="10"/>
      <c r="E28" s="10"/>
      <c r="F28" s="10"/>
      <c r="G28" s="10"/>
      <c r="H28" s="10"/>
      <c r="I28" s="10"/>
      <c r="J28" s="10"/>
      <c r="K28" s="10"/>
      <c r="L28" s="10"/>
      <c r="M28" s="10"/>
      <c r="N28" s="10"/>
      <c r="O28" s="10"/>
      <c r="P28" s="10"/>
    </row>
    <row r="29" spans="1:16" ht="17.25" customHeight="1" x14ac:dyDescent="0.15">
      <c r="A29" s="291" t="s">
        <v>270</v>
      </c>
      <c r="B29" s="291"/>
      <c r="C29" s="291"/>
      <c r="D29" s="291"/>
      <c r="E29" s="291"/>
      <c r="F29" s="291"/>
      <c r="G29" s="291"/>
      <c r="H29" s="291"/>
      <c r="I29" s="291"/>
      <c r="J29" s="291"/>
      <c r="K29" s="291"/>
      <c r="L29" s="291"/>
      <c r="M29" s="291"/>
      <c r="N29" s="291"/>
      <c r="O29" s="291"/>
      <c r="P29" s="291"/>
    </row>
    <row r="30" spans="1:16" ht="17.25" customHeight="1" x14ac:dyDescent="0.15">
      <c r="A30" s="291"/>
      <c r="B30" s="291"/>
      <c r="C30" s="291"/>
      <c r="D30" s="291"/>
      <c r="E30" s="291"/>
      <c r="F30" s="291"/>
      <c r="G30" s="291"/>
      <c r="H30" s="291"/>
      <c r="I30" s="291"/>
      <c r="J30" s="291"/>
      <c r="K30" s="291"/>
      <c r="L30" s="291"/>
      <c r="M30" s="291"/>
      <c r="N30" s="291"/>
      <c r="O30" s="291"/>
      <c r="P30" s="291"/>
    </row>
    <row r="31" spans="1:16" ht="17.25" customHeight="1" x14ac:dyDescent="0.15">
      <c r="A31" s="291"/>
      <c r="B31" s="291"/>
      <c r="C31" s="291"/>
      <c r="D31" s="291"/>
      <c r="E31" s="291"/>
      <c r="F31" s="291"/>
      <c r="G31" s="291"/>
      <c r="H31" s="291"/>
      <c r="I31" s="291"/>
      <c r="J31" s="291"/>
      <c r="K31" s="291"/>
      <c r="L31" s="291"/>
      <c r="M31" s="291"/>
      <c r="N31" s="291"/>
      <c r="O31" s="291"/>
      <c r="P31" s="291"/>
    </row>
    <row r="32" spans="1:16" ht="17.25" customHeight="1" x14ac:dyDescent="0.15">
      <c r="A32" s="10"/>
      <c r="B32" s="10"/>
      <c r="C32" s="10"/>
      <c r="D32" s="10"/>
      <c r="E32" s="10"/>
      <c r="F32" s="10"/>
      <c r="G32" s="10"/>
      <c r="H32" s="10"/>
      <c r="I32" s="10"/>
      <c r="J32" s="10"/>
      <c r="K32" s="10"/>
      <c r="L32" s="10"/>
      <c r="M32" s="10"/>
      <c r="N32" s="10"/>
      <c r="O32" s="10"/>
      <c r="P32" s="10"/>
    </row>
    <row r="33" spans="1:16" ht="17.25" customHeight="1" x14ac:dyDescent="0.15"/>
    <row r="34" spans="1:16" ht="17.25" customHeight="1" x14ac:dyDescent="0.15"/>
    <row r="35" spans="1:16" ht="17.25" customHeight="1" x14ac:dyDescent="0.15">
      <c r="E35" s="1" t="s">
        <v>12</v>
      </c>
      <c r="H35" s="3" t="s">
        <v>6</v>
      </c>
      <c r="I35" s="3"/>
      <c r="J35" s="287" t="str">
        <f>VLOOKUP($S$3,一括入力表!$5:$1048576,3,0)</f>
        <v>熊本県△△郡△△町987-65</v>
      </c>
      <c r="K35" s="287"/>
      <c r="L35" s="287"/>
      <c r="M35" s="287"/>
      <c r="N35" s="287"/>
      <c r="O35" s="287"/>
      <c r="P35" s="287"/>
    </row>
    <row r="36" spans="1:16" ht="17.25" customHeight="1" x14ac:dyDescent="0.15">
      <c r="H36" s="3" t="s">
        <v>5</v>
      </c>
      <c r="I36" s="3"/>
      <c r="J36" s="290" t="str">
        <f>VLOOKUP($S$3,一括入力表!$5:$1048576,4,0)</f>
        <v>直轄二郎</v>
      </c>
      <c r="K36" s="290"/>
      <c r="L36" s="290"/>
      <c r="M36" s="290"/>
      <c r="N36" s="290"/>
      <c r="O36" s="290"/>
      <c r="P36" s="3"/>
    </row>
    <row r="37" spans="1:16" ht="17.25" customHeight="1" x14ac:dyDescent="0.15">
      <c r="E37" s="3"/>
      <c r="F37" s="3"/>
      <c r="G37" s="3"/>
      <c r="H37" s="1" t="s">
        <v>28</v>
      </c>
      <c r="J37" s="1" t="str">
        <f>VLOOKUP($S$3,一括入力表!$5:$1048576,5,0)</f>
        <v>234-567-8901</v>
      </c>
    </row>
    <row r="38" spans="1:16" x14ac:dyDescent="0.15">
      <c r="E38" s="3"/>
      <c r="F38" s="3"/>
      <c r="G38" s="3"/>
      <c r="H38" s="3"/>
      <c r="I38" s="3"/>
    </row>
    <row r="39" spans="1:16" ht="17.25" customHeight="1" x14ac:dyDescent="0.15">
      <c r="A39" s="2" t="s">
        <v>53</v>
      </c>
    </row>
    <row r="40" spans="1:16" ht="17.25" customHeight="1" x14ac:dyDescent="0.15">
      <c r="A40" s="2" t="s">
        <v>35</v>
      </c>
    </row>
    <row r="41" spans="1:16" ht="17.25" customHeight="1" x14ac:dyDescent="0.15">
      <c r="A41" s="1" t="s">
        <v>10</v>
      </c>
    </row>
  </sheetData>
  <mergeCells count="8">
    <mergeCell ref="J36:O36"/>
    <mergeCell ref="S3:T3"/>
    <mergeCell ref="J35:P35"/>
    <mergeCell ref="A17:P19"/>
    <mergeCell ref="A14:P15"/>
    <mergeCell ref="A23:P24"/>
    <mergeCell ref="A26:P27"/>
    <mergeCell ref="A29:P31"/>
  </mergeCells>
  <phoneticPr fontId="2"/>
  <pageMargins left="0.7874015748031496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48"/>
  <sheetViews>
    <sheetView view="pageBreakPreview" zoomScaleNormal="100" zoomScaleSheetLayoutView="100" workbookViewId="0">
      <selection activeCell="S17" sqref="S17"/>
    </sheetView>
  </sheetViews>
  <sheetFormatPr defaultColWidth="9" defaultRowHeight="13.5" x14ac:dyDescent="0.15"/>
  <cols>
    <col min="1" max="1" width="1.875" style="5" customWidth="1"/>
    <col min="2" max="2" width="6.75" style="5" customWidth="1"/>
    <col min="3" max="7" width="15.375" style="5" customWidth="1"/>
    <col min="8" max="16384" width="9" style="5"/>
  </cols>
  <sheetData>
    <row r="1" spans="1:11" ht="14.25" x14ac:dyDescent="0.15">
      <c r="E1" s="7"/>
    </row>
    <row r="2" spans="1:11" ht="14.25" thickBot="1" x14ac:dyDescent="0.2">
      <c r="A2" s="5" t="s">
        <v>15</v>
      </c>
    </row>
    <row r="3" spans="1:11" ht="13.15" customHeight="1" thickBot="1" x14ac:dyDescent="0.2">
      <c r="F3" s="292">
        <f>VLOOKUP($J$3,一括入力表!$5:$1048576,2,0)</f>
        <v>44737</v>
      </c>
      <c r="G3" s="292"/>
      <c r="J3" s="91">
        <f>'4-5の2'!S3</f>
        <v>1</v>
      </c>
      <c r="K3" s="90"/>
    </row>
    <row r="4" spans="1:11" ht="13.15" customHeight="1" x14ac:dyDescent="0.15">
      <c r="J4" s="92" t="s">
        <v>205</v>
      </c>
      <c r="K4" s="90"/>
    </row>
    <row r="5" spans="1:11" ht="13.15" customHeight="1" x14ac:dyDescent="0.15">
      <c r="B5" s="5" t="s">
        <v>16</v>
      </c>
      <c r="J5" s="90"/>
      <c r="K5" s="90"/>
    </row>
    <row r="6" spans="1:11" ht="13.9" customHeight="1" x14ac:dyDescent="0.15">
      <c r="J6" s="90"/>
      <c r="K6" s="90"/>
    </row>
    <row r="8" spans="1:11" x14ac:dyDescent="0.15">
      <c r="E8" s="5" t="s">
        <v>17</v>
      </c>
      <c r="F8" s="300" t="str">
        <f>VLOOKUP($J$3,一括入力表!$5:$1048576,4,0)</f>
        <v>直轄二郎</v>
      </c>
      <c r="G8" s="300"/>
      <c r="H8" s="6"/>
    </row>
    <row r="9" spans="1:11" ht="13.15" customHeight="1" x14ac:dyDescent="0.15">
      <c r="E9" s="20" t="s">
        <v>2</v>
      </c>
      <c r="F9" s="300" t="str">
        <f>VLOOKUP($J$3,一括入力表!$5:$1048576,3,0)</f>
        <v>熊本県△△郡△△町987-65</v>
      </c>
      <c r="G9" s="300"/>
      <c r="H9" s="300"/>
    </row>
    <row r="10" spans="1:11" x14ac:dyDescent="0.15">
      <c r="E10" s="20" t="s">
        <v>18</v>
      </c>
      <c r="F10" s="66" t="str">
        <f>VLOOKUP($J$3,一括入力表!$5:$1048576,5,0)</f>
        <v>234-567-8901</v>
      </c>
    </row>
    <row r="13" spans="1:11" ht="17.25" x14ac:dyDescent="0.15">
      <c r="A13" s="296" t="s">
        <v>19</v>
      </c>
      <c r="B13" s="296"/>
      <c r="C13" s="296"/>
      <c r="D13" s="296"/>
      <c r="E13" s="296"/>
      <c r="F13" s="296"/>
      <c r="G13" s="296"/>
    </row>
    <row r="15" spans="1:11" x14ac:dyDescent="0.15">
      <c r="A15" s="301" t="s">
        <v>271</v>
      </c>
      <c r="B15" s="301"/>
      <c r="C15" s="301"/>
      <c r="D15" s="301"/>
      <c r="E15" s="301"/>
      <c r="F15" s="301"/>
      <c r="G15" s="301"/>
      <c r="H15" s="301"/>
    </row>
    <row r="16" spans="1:11" x14ac:dyDescent="0.15">
      <c r="A16" s="301"/>
      <c r="B16" s="301"/>
      <c r="C16" s="301"/>
      <c r="D16" s="301"/>
      <c r="E16" s="301"/>
      <c r="F16" s="301"/>
      <c r="G16" s="301"/>
      <c r="H16" s="301"/>
    </row>
    <row r="17" spans="1:8" x14ac:dyDescent="0.15">
      <c r="A17" s="301" t="s">
        <v>272</v>
      </c>
      <c r="B17" s="301"/>
      <c r="C17" s="301"/>
      <c r="D17" s="301"/>
      <c r="E17" s="301"/>
      <c r="F17" s="301"/>
      <c r="G17" s="301"/>
      <c r="H17" s="301"/>
    </row>
    <row r="18" spans="1:8" x14ac:dyDescent="0.15">
      <c r="A18" s="301"/>
      <c r="B18" s="301"/>
      <c r="C18" s="301"/>
      <c r="D18" s="301"/>
      <c r="E18" s="301"/>
      <c r="F18" s="301"/>
      <c r="G18" s="301"/>
      <c r="H18" s="301"/>
    </row>
    <row r="20" spans="1:8" x14ac:dyDescent="0.15">
      <c r="A20" s="297" t="s">
        <v>1</v>
      </c>
      <c r="B20" s="297"/>
      <c r="C20" s="297"/>
      <c r="D20" s="297"/>
      <c r="E20" s="297"/>
      <c r="F20" s="297"/>
      <c r="G20" s="297"/>
    </row>
    <row r="22" spans="1:8" x14ac:dyDescent="0.15">
      <c r="A22" s="5" t="s">
        <v>38</v>
      </c>
    </row>
    <row r="23" spans="1:8" ht="22.5" customHeight="1" x14ac:dyDescent="0.15">
      <c r="B23" s="12" t="str">
        <f>IF(VLOOKUP($J$3,一括入力表!$5:$1048576,77,0)="○","☑","□")</f>
        <v>☑</v>
      </c>
      <c r="C23" s="18" t="str">
        <f>"(1)　多収性の専用品種を作付ける。（品種名：　　　　　"&amp;VLOOKUP($J$3,一括入力表!$5:$1048576,78,0)&amp;"　　　　　)"</f>
        <v>(1)　多収性の専用品種を作付ける。（品種名：　　　　　ミズホチカラ　　　　　)</v>
      </c>
      <c r="D23" s="18"/>
      <c r="E23" s="13"/>
      <c r="F23" s="18"/>
      <c r="G23" s="19"/>
    </row>
    <row r="24" spans="1:8" x14ac:dyDescent="0.15">
      <c r="B24" s="298" t="str">
        <f>IF(VLOOKUP($J$3,一括入力表!$5:$1048576,79,0)="○","☑","□")</f>
        <v>☑</v>
      </c>
      <c r="C24" s="22" t="s">
        <v>20</v>
      </c>
      <c r="D24" s="22"/>
      <c r="E24" s="13"/>
      <c r="F24" s="22"/>
      <c r="G24" s="23"/>
    </row>
    <row r="25" spans="1:8" x14ac:dyDescent="0.15">
      <c r="B25" s="299"/>
      <c r="C25" s="22" t="s">
        <v>183</v>
      </c>
      <c r="D25" s="22"/>
      <c r="E25" s="15" t="str">
        <f>IF(VLOOKUP($J$3,一括入力表!$5:$1048576,80,0)="","",VLOOKUP($J$3,一括入力表!$5:$1048576,80,0))</f>
        <v/>
      </c>
      <c r="F25" s="22" t="s">
        <v>141</v>
      </c>
      <c r="G25" s="23"/>
    </row>
    <row r="26" spans="1:8" x14ac:dyDescent="0.15">
      <c r="B26" s="30"/>
      <c r="C26" s="13" t="s">
        <v>21</v>
      </c>
      <c r="D26" s="13"/>
      <c r="E26" s="13"/>
      <c r="F26" s="13"/>
      <c r="G26" s="14"/>
    </row>
    <row r="27" spans="1:8" x14ac:dyDescent="0.15">
      <c r="B27" s="25"/>
      <c r="C27" s="22" t="s">
        <v>22</v>
      </c>
      <c r="D27" s="22"/>
      <c r="E27" s="22"/>
      <c r="F27" s="22"/>
      <c r="G27" s="23"/>
    </row>
    <row r="28" spans="1:8" ht="22.5" customHeight="1" x14ac:dyDescent="0.15">
      <c r="B28" s="25" t="str">
        <f>IF(VLOOKUP($J$3,一括入力表!$5:$1048576,81,0)="○","☑","□")</f>
        <v>□</v>
      </c>
      <c r="C28" s="22" t="s">
        <v>39</v>
      </c>
      <c r="D28" s="22"/>
      <c r="E28" s="22"/>
      <c r="F28" s="22"/>
      <c r="G28" s="23"/>
    </row>
    <row r="29" spans="1:8" ht="22.5" customHeight="1" x14ac:dyDescent="0.15">
      <c r="B29" s="25" t="str">
        <f>IF(VLOOKUP($J$3,一括入力表!$5:$1048576,82,0)="○","☑","□")</f>
        <v>□</v>
      </c>
      <c r="C29" s="22" t="s">
        <v>40</v>
      </c>
      <c r="D29" s="22"/>
      <c r="E29" s="22"/>
      <c r="F29" s="22"/>
      <c r="G29" s="23"/>
    </row>
    <row r="30" spans="1:8" ht="22.5" customHeight="1" x14ac:dyDescent="0.15">
      <c r="B30" s="25" t="str">
        <f>IF(VLOOKUP($J$3,一括入力表!$5:$1048576,83,0)="○","☑","□")</f>
        <v>□</v>
      </c>
      <c r="C30" s="22" t="s">
        <v>41</v>
      </c>
      <c r="D30" s="22"/>
      <c r="E30" s="22"/>
      <c r="F30" s="22"/>
      <c r="G30" s="23"/>
    </row>
    <row r="31" spans="1:8" ht="22.5" customHeight="1" x14ac:dyDescent="0.15">
      <c r="B31" s="25" t="str">
        <f>IF(VLOOKUP($J$3,一括入力表!$5:$1048576,84,0)="○","☑","□")</f>
        <v>□</v>
      </c>
      <c r="C31" s="22" t="s">
        <v>42</v>
      </c>
      <c r="D31" s="22"/>
      <c r="E31" s="22"/>
      <c r="F31" s="22"/>
      <c r="G31" s="23"/>
    </row>
    <row r="32" spans="1:8" ht="22.5" customHeight="1" x14ac:dyDescent="0.15">
      <c r="B32" s="25"/>
      <c r="C32" s="22" t="str">
        <f>"　　　　　（具体的内容："&amp;VLOOKUP($J$3,一括入力表!$5:$1048576,85,0)&amp;")"</f>
        <v>　　　　　（具体的内容：)</v>
      </c>
      <c r="D32" s="22"/>
      <c r="E32" s="22"/>
      <c r="F32" s="22"/>
      <c r="G32" s="23"/>
    </row>
    <row r="33" spans="1:12" ht="22.5" customHeight="1" x14ac:dyDescent="0.15">
      <c r="B33" s="24"/>
      <c r="C33" s="15"/>
      <c r="D33" s="15"/>
      <c r="E33" s="15"/>
      <c r="F33" s="15"/>
      <c r="G33" s="16"/>
    </row>
    <row r="34" spans="1:12" x14ac:dyDescent="0.15">
      <c r="B34" s="5" t="s">
        <v>23</v>
      </c>
    </row>
    <row r="36" spans="1:12" x14ac:dyDescent="0.15">
      <c r="A36" s="5" t="s">
        <v>43</v>
      </c>
    </row>
    <row r="37" spans="1:12" ht="19.5" customHeight="1" x14ac:dyDescent="0.15">
      <c r="B37" s="293" t="s">
        <v>24</v>
      </c>
      <c r="C37" s="294"/>
      <c r="D37" s="294"/>
      <c r="E37" s="294"/>
      <c r="F37" s="295"/>
      <c r="G37" s="21" t="s">
        <v>25</v>
      </c>
    </row>
    <row r="38" spans="1:12" ht="19.5" customHeight="1" x14ac:dyDescent="0.15">
      <c r="B38" s="293" t="str">
        <f>VLOOKUP($J$3,一括入力表!$5:$1048576,86,0)</f>
        <v>別紙のとおり</v>
      </c>
      <c r="C38" s="294"/>
      <c r="D38" s="294"/>
      <c r="E38" s="294"/>
      <c r="F38" s="295"/>
      <c r="G38" s="27">
        <f>VLOOKUP($J$3,一括入力表!$5:$1048576,87,0)</f>
        <v>20000</v>
      </c>
    </row>
    <row r="39" spans="1:12" ht="19.5" customHeight="1" x14ac:dyDescent="0.15">
      <c r="B39" s="17"/>
      <c r="C39" s="18"/>
      <c r="D39" s="18"/>
      <c r="E39" s="18"/>
      <c r="F39" s="19"/>
      <c r="G39" s="19"/>
    </row>
    <row r="40" spans="1:12" ht="19.5" customHeight="1" x14ac:dyDescent="0.15">
      <c r="B40" s="17"/>
      <c r="C40" s="18"/>
      <c r="D40" s="18"/>
      <c r="E40" s="18"/>
      <c r="F40" s="19"/>
      <c r="G40" s="19"/>
    </row>
    <row r="42" spans="1:12" ht="14.25" thickBot="1" x14ac:dyDescent="0.2"/>
    <row r="43" spans="1:12" x14ac:dyDescent="0.15">
      <c r="J43" s="93"/>
      <c r="K43" s="94"/>
      <c r="L43" s="95"/>
    </row>
    <row r="44" spans="1:12" x14ac:dyDescent="0.15">
      <c r="J44" s="96"/>
      <c r="K44" s="22" t="s">
        <v>197</v>
      </c>
      <c r="L44" s="97"/>
    </row>
    <row r="45" spans="1:12" x14ac:dyDescent="0.15">
      <c r="J45" s="96"/>
      <c r="K45" s="22"/>
      <c r="L45" s="97"/>
    </row>
    <row r="46" spans="1:12" x14ac:dyDescent="0.15">
      <c r="J46" s="96"/>
      <c r="K46" s="22" t="s">
        <v>196</v>
      </c>
      <c r="L46" s="97" t="s">
        <v>198</v>
      </c>
    </row>
    <row r="47" spans="1:12" x14ac:dyDescent="0.15">
      <c r="J47" s="96"/>
      <c r="K47" s="22"/>
      <c r="L47" s="97" t="s">
        <v>199</v>
      </c>
    </row>
    <row r="48" spans="1:12" ht="14.25" thickBot="1" x14ac:dyDescent="0.2">
      <c r="J48" s="98"/>
      <c r="K48" s="99"/>
      <c r="L48" s="100"/>
    </row>
  </sheetData>
  <mergeCells count="10">
    <mergeCell ref="F3:G3"/>
    <mergeCell ref="B38:F38"/>
    <mergeCell ref="A13:G13"/>
    <mergeCell ref="A20:G20"/>
    <mergeCell ref="B24:B25"/>
    <mergeCell ref="B37:F37"/>
    <mergeCell ref="F8:G8"/>
    <mergeCell ref="F9:H9"/>
    <mergeCell ref="A15:H16"/>
    <mergeCell ref="A17:H18"/>
  </mergeCells>
  <phoneticPr fontId="2"/>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7" tint="0.59999389629810485"/>
  </sheetPr>
  <dimension ref="A1:S51"/>
  <sheetViews>
    <sheetView tabSelected="1" view="pageBreakPreview" zoomScale="136" zoomScaleNormal="100" zoomScaleSheetLayoutView="136" workbookViewId="0">
      <selection activeCell="K12" sqref="K12"/>
    </sheetView>
  </sheetViews>
  <sheetFormatPr defaultRowHeight="13.5" x14ac:dyDescent="0.15"/>
  <cols>
    <col min="1" max="8" width="9.875" style="172" customWidth="1"/>
    <col min="9" max="10" width="9" style="172"/>
    <col min="11" max="11" width="11.625" style="172" bestFit="1" customWidth="1"/>
    <col min="12" max="256" width="9" style="172"/>
    <col min="257" max="264" width="9.875" style="172" customWidth="1"/>
    <col min="265" max="266" width="9" style="172"/>
    <col min="267" max="267" width="11.625" style="172" bestFit="1" customWidth="1"/>
    <col min="268" max="512" width="9" style="172"/>
    <col min="513" max="520" width="9.875" style="172" customWidth="1"/>
    <col min="521" max="522" width="9" style="172"/>
    <col min="523" max="523" width="11.625" style="172" bestFit="1" customWidth="1"/>
    <col min="524" max="768" width="9" style="172"/>
    <col min="769" max="776" width="9.875" style="172" customWidth="1"/>
    <col min="777" max="778" width="9" style="172"/>
    <col min="779" max="779" width="11.625" style="172" bestFit="1" customWidth="1"/>
    <col min="780" max="1024" width="9" style="172"/>
    <col min="1025" max="1032" width="9.875" style="172" customWidth="1"/>
    <col min="1033" max="1034" width="9" style="172"/>
    <col min="1035" max="1035" width="11.625" style="172" bestFit="1" customWidth="1"/>
    <col min="1036" max="1280" width="9" style="172"/>
    <col min="1281" max="1288" width="9.875" style="172" customWidth="1"/>
    <col min="1289" max="1290" width="9" style="172"/>
    <col min="1291" max="1291" width="11.625" style="172" bestFit="1" customWidth="1"/>
    <col min="1292" max="1536" width="9" style="172"/>
    <col min="1537" max="1544" width="9.875" style="172" customWidth="1"/>
    <col min="1545" max="1546" width="9" style="172"/>
    <col min="1547" max="1547" width="11.625" style="172" bestFit="1" customWidth="1"/>
    <col min="1548" max="1792" width="9" style="172"/>
    <col min="1793" max="1800" width="9.875" style="172" customWidth="1"/>
    <col min="1801" max="1802" width="9" style="172"/>
    <col min="1803" max="1803" width="11.625" style="172" bestFit="1" customWidth="1"/>
    <col min="1804" max="2048" width="9" style="172"/>
    <col min="2049" max="2056" width="9.875" style="172" customWidth="1"/>
    <col min="2057" max="2058" width="9" style="172"/>
    <col min="2059" max="2059" width="11.625" style="172" bestFit="1" customWidth="1"/>
    <col min="2060" max="2304" width="9" style="172"/>
    <col min="2305" max="2312" width="9.875" style="172" customWidth="1"/>
    <col min="2313" max="2314" width="9" style="172"/>
    <col min="2315" max="2315" width="11.625" style="172" bestFit="1" customWidth="1"/>
    <col min="2316" max="2560" width="9" style="172"/>
    <col min="2561" max="2568" width="9.875" style="172" customWidth="1"/>
    <col min="2569" max="2570" width="9" style="172"/>
    <col min="2571" max="2571" width="11.625" style="172" bestFit="1" customWidth="1"/>
    <col min="2572" max="2816" width="9" style="172"/>
    <col min="2817" max="2824" width="9.875" style="172" customWidth="1"/>
    <col min="2825" max="2826" width="9" style="172"/>
    <col min="2827" max="2827" width="11.625" style="172" bestFit="1" customWidth="1"/>
    <col min="2828" max="3072" width="9" style="172"/>
    <col min="3073" max="3080" width="9.875" style="172" customWidth="1"/>
    <col min="3081" max="3082" width="9" style="172"/>
    <col min="3083" max="3083" width="11.625" style="172" bestFit="1" customWidth="1"/>
    <col min="3084" max="3328" width="9" style="172"/>
    <col min="3329" max="3336" width="9.875" style="172" customWidth="1"/>
    <col min="3337" max="3338" width="9" style="172"/>
    <col min="3339" max="3339" width="11.625" style="172" bestFit="1" customWidth="1"/>
    <col min="3340" max="3584" width="9" style="172"/>
    <col min="3585" max="3592" width="9.875" style="172" customWidth="1"/>
    <col min="3593" max="3594" width="9" style="172"/>
    <col min="3595" max="3595" width="11.625" style="172" bestFit="1" customWidth="1"/>
    <col min="3596" max="3840" width="9" style="172"/>
    <col min="3841" max="3848" width="9.875" style="172" customWidth="1"/>
    <col min="3849" max="3850" width="9" style="172"/>
    <col min="3851" max="3851" width="11.625" style="172" bestFit="1" customWidth="1"/>
    <col min="3852" max="4096" width="9" style="172"/>
    <col min="4097" max="4104" width="9.875" style="172" customWidth="1"/>
    <col min="4105" max="4106" width="9" style="172"/>
    <col min="4107" max="4107" width="11.625" style="172" bestFit="1" customWidth="1"/>
    <col min="4108" max="4352" width="9" style="172"/>
    <col min="4353" max="4360" width="9.875" style="172" customWidth="1"/>
    <col min="4361" max="4362" width="9" style="172"/>
    <col min="4363" max="4363" width="11.625" style="172" bestFit="1" customWidth="1"/>
    <col min="4364" max="4608" width="9" style="172"/>
    <col min="4609" max="4616" width="9.875" style="172" customWidth="1"/>
    <col min="4617" max="4618" width="9" style="172"/>
    <col min="4619" max="4619" width="11.625" style="172" bestFit="1" customWidth="1"/>
    <col min="4620" max="4864" width="9" style="172"/>
    <col min="4865" max="4872" width="9.875" style="172" customWidth="1"/>
    <col min="4873" max="4874" width="9" style="172"/>
    <col min="4875" max="4875" width="11.625" style="172" bestFit="1" customWidth="1"/>
    <col min="4876" max="5120" width="9" style="172"/>
    <col min="5121" max="5128" width="9.875" style="172" customWidth="1"/>
    <col min="5129" max="5130" width="9" style="172"/>
    <col min="5131" max="5131" width="11.625" style="172" bestFit="1" customWidth="1"/>
    <col min="5132" max="5376" width="9" style="172"/>
    <col min="5377" max="5384" width="9.875" style="172" customWidth="1"/>
    <col min="5385" max="5386" width="9" style="172"/>
    <col min="5387" max="5387" width="11.625" style="172" bestFit="1" customWidth="1"/>
    <col min="5388" max="5632" width="9" style="172"/>
    <col min="5633" max="5640" width="9.875" style="172" customWidth="1"/>
    <col min="5641" max="5642" width="9" style="172"/>
    <col min="5643" max="5643" width="11.625" style="172" bestFit="1" customWidth="1"/>
    <col min="5644" max="5888" width="9" style="172"/>
    <col min="5889" max="5896" width="9.875" style="172" customWidth="1"/>
    <col min="5897" max="5898" width="9" style="172"/>
    <col min="5899" max="5899" width="11.625" style="172" bestFit="1" customWidth="1"/>
    <col min="5900" max="6144" width="9" style="172"/>
    <col min="6145" max="6152" width="9.875" style="172" customWidth="1"/>
    <col min="6153" max="6154" width="9" style="172"/>
    <col min="6155" max="6155" width="11.625" style="172" bestFit="1" customWidth="1"/>
    <col min="6156" max="6400" width="9" style="172"/>
    <col min="6401" max="6408" width="9.875" style="172" customWidth="1"/>
    <col min="6409" max="6410" width="9" style="172"/>
    <col min="6411" max="6411" width="11.625" style="172" bestFit="1" customWidth="1"/>
    <col min="6412" max="6656" width="9" style="172"/>
    <col min="6657" max="6664" width="9.875" style="172" customWidth="1"/>
    <col min="6665" max="6666" width="9" style="172"/>
    <col min="6667" max="6667" width="11.625" style="172" bestFit="1" customWidth="1"/>
    <col min="6668" max="6912" width="9" style="172"/>
    <col min="6913" max="6920" width="9.875" style="172" customWidth="1"/>
    <col min="6921" max="6922" width="9" style="172"/>
    <col min="6923" max="6923" width="11.625" style="172" bestFit="1" customWidth="1"/>
    <col min="6924" max="7168" width="9" style="172"/>
    <col min="7169" max="7176" width="9.875" style="172" customWidth="1"/>
    <col min="7177" max="7178" width="9" style="172"/>
    <col min="7179" max="7179" width="11.625" style="172" bestFit="1" customWidth="1"/>
    <col min="7180" max="7424" width="9" style="172"/>
    <col min="7425" max="7432" width="9.875" style="172" customWidth="1"/>
    <col min="7433" max="7434" width="9" style="172"/>
    <col min="7435" max="7435" width="11.625" style="172" bestFit="1" customWidth="1"/>
    <col min="7436" max="7680" width="9" style="172"/>
    <col min="7681" max="7688" width="9.875" style="172" customWidth="1"/>
    <col min="7689" max="7690" width="9" style="172"/>
    <col min="7691" max="7691" width="11.625" style="172" bestFit="1" customWidth="1"/>
    <col min="7692" max="7936" width="9" style="172"/>
    <col min="7937" max="7944" width="9.875" style="172" customWidth="1"/>
    <col min="7945" max="7946" width="9" style="172"/>
    <col min="7947" max="7947" width="11.625" style="172" bestFit="1" customWidth="1"/>
    <col min="7948" max="8192" width="9" style="172"/>
    <col min="8193" max="8200" width="9.875" style="172" customWidth="1"/>
    <col min="8201" max="8202" width="9" style="172"/>
    <col min="8203" max="8203" width="11.625" style="172" bestFit="1" customWidth="1"/>
    <col min="8204" max="8448" width="9" style="172"/>
    <col min="8449" max="8456" width="9.875" style="172" customWidth="1"/>
    <col min="8457" max="8458" width="9" style="172"/>
    <col min="8459" max="8459" width="11.625" style="172" bestFit="1" customWidth="1"/>
    <col min="8460" max="8704" width="9" style="172"/>
    <col min="8705" max="8712" width="9.875" style="172" customWidth="1"/>
    <col min="8713" max="8714" width="9" style="172"/>
    <col min="8715" max="8715" width="11.625" style="172" bestFit="1" customWidth="1"/>
    <col min="8716" max="8960" width="9" style="172"/>
    <col min="8961" max="8968" width="9.875" style="172" customWidth="1"/>
    <col min="8969" max="8970" width="9" style="172"/>
    <col min="8971" max="8971" width="11.625" style="172" bestFit="1" customWidth="1"/>
    <col min="8972" max="9216" width="9" style="172"/>
    <col min="9217" max="9224" width="9.875" style="172" customWidth="1"/>
    <col min="9225" max="9226" width="9" style="172"/>
    <col min="9227" max="9227" width="11.625" style="172" bestFit="1" customWidth="1"/>
    <col min="9228" max="9472" width="9" style="172"/>
    <col min="9473" max="9480" width="9.875" style="172" customWidth="1"/>
    <col min="9481" max="9482" width="9" style="172"/>
    <col min="9483" max="9483" width="11.625" style="172" bestFit="1" customWidth="1"/>
    <col min="9484" max="9728" width="9" style="172"/>
    <col min="9729" max="9736" width="9.875" style="172" customWidth="1"/>
    <col min="9737" max="9738" width="9" style="172"/>
    <col min="9739" max="9739" width="11.625" style="172" bestFit="1" customWidth="1"/>
    <col min="9740" max="9984" width="9" style="172"/>
    <col min="9985" max="9992" width="9.875" style="172" customWidth="1"/>
    <col min="9993" max="9994" width="9" style="172"/>
    <col min="9995" max="9995" width="11.625" style="172" bestFit="1" customWidth="1"/>
    <col min="9996" max="10240" width="9" style="172"/>
    <col min="10241" max="10248" width="9.875" style="172" customWidth="1"/>
    <col min="10249" max="10250" width="9" style="172"/>
    <col min="10251" max="10251" width="11.625" style="172" bestFit="1" customWidth="1"/>
    <col min="10252" max="10496" width="9" style="172"/>
    <col min="10497" max="10504" width="9.875" style="172" customWidth="1"/>
    <col min="10505" max="10506" width="9" style="172"/>
    <col min="10507" max="10507" width="11.625" style="172" bestFit="1" customWidth="1"/>
    <col min="10508" max="10752" width="9" style="172"/>
    <col min="10753" max="10760" width="9.875" style="172" customWidth="1"/>
    <col min="10761" max="10762" width="9" style="172"/>
    <col min="10763" max="10763" width="11.625" style="172" bestFit="1" customWidth="1"/>
    <col min="10764" max="11008" width="9" style="172"/>
    <col min="11009" max="11016" width="9.875" style="172" customWidth="1"/>
    <col min="11017" max="11018" width="9" style="172"/>
    <col min="11019" max="11019" width="11.625" style="172" bestFit="1" customWidth="1"/>
    <col min="11020" max="11264" width="9" style="172"/>
    <col min="11265" max="11272" width="9.875" style="172" customWidth="1"/>
    <col min="11273" max="11274" width="9" style="172"/>
    <col min="11275" max="11275" width="11.625" style="172" bestFit="1" customWidth="1"/>
    <col min="11276" max="11520" width="9" style="172"/>
    <col min="11521" max="11528" width="9.875" style="172" customWidth="1"/>
    <col min="11529" max="11530" width="9" style="172"/>
    <col min="11531" max="11531" width="11.625" style="172" bestFit="1" customWidth="1"/>
    <col min="11532" max="11776" width="9" style="172"/>
    <col min="11777" max="11784" width="9.875" style="172" customWidth="1"/>
    <col min="11785" max="11786" width="9" style="172"/>
    <col min="11787" max="11787" width="11.625" style="172" bestFit="1" customWidth="1"/>
    <col min="11788" max="12032" width="9" style="172"/>
    <col min="12033" max="12040" width="9.875" style="172" customWidth="1"/>
    <col min="12041" max="12042" width="9" style="172"/>
    <col min="12043" max="12043" width="11.625" style="172" bestFit="1" customWidth="1"/>
    <col min="12044" max="12288" width="9" style="172"/>
    <col min="12289" max="12296" width="9.875" style="172" customWidth="1"/>
    <col min="12297" max="12298" width="9" style="172"/>
    <col min="12299" max="12299" width="11.625" style="172" bestFit="1" customWidth="1"/>
    <col min="12300" max="12544" width="9" style="172"/>
    <col min="12545" max="12552" width="9.875" style="172" customWidth="1"/>
    <col min="12553" max="12554" width="9" style="172"/>
    <col min="12555" max="12555" width="11.625" style="172" bestFit="1" customWidth="1"/>
    <col min="12556" max="12800" width="9" style="172"/>
    <col min="12801" max="12808" width="9.875" style="172" customWidth="1"/>
    <col min="12809" max="12810" width="9" style="172"/>
    <col min="12811" max="12811" width="11.625" style="172" bestFit="1" customWidth="1"/>
    <col min="12812" max="13056" width="9" style="172"/>
    <col min="13057" max="13064" width="9.875" style="172" customWidth="1"/>
    <col min="13065" max="13066" width="9" style="172"/>
    <col min="13067" max="13067" width="11.625" style="172" bestFit="1" customWidth="1"/>
    <col min="13068" max="13312" width="9" style="172"/>
    <col min="13313" max="13320" width="9.875" style="172" customWidth="1"/>
    <col min="13321" max="13322" width="9" style="172"/>
    <col min="13323" max="13323" width="11.625" style="172" bestFit="1" customWidth="1"/>
    <col min="13324" max="13568" width="9" style="172"/>
    <col min="13569" max="13576" width="9.875" style="172" customWidth="1"/>
    <col min="13577" max="13578" width="9" style="172"/>
    <col min="13579" max="13579" width="11.625" style="172" bestFit="1" customWidth="1"/>
    <col min="13580" max="13824" width="9" style="172"/>
    <col min="13825" max="13832" width="9.875" style="172" customWidth="1"/>
    <col min="13833" max="13834" width="9" style="172"/>
    <col min="13835" max="13835" width="11.625" style="172" bestFit="1" customWidth="1"/>
    <col min="13836" max="14080" width="9" style="172"/>
    <col min="14081" max="14088" width="9.875" style="172" customWidth="1"/>
    <col min="14089" max="14090" width="9" style="172"/>
    <col min="14091" max="14091" width="11.625" style="172" bestFit="1" customWidth="1"/>
    <col min="14092" max="14336" width="9" style="172"/>
    <col min="14337" max="14344" width="9.875" style="172" customWidth="1"/>
    <col min="14345" max="14346" width="9" style="172"/>
    <col min="14347" max="14347" width="11.625" style="172" bestFit="1" customWidth="1"/>
    <col min="14348" max="14592" width="9" style="172"/>
    <col min="14593" max="14600" width="9.875" style="172" customWidth="1"/>
    <col min="14601" max="14602" width="9" style="172"/>
    <col min="14603" max="14603" width="11.625" style="172" bestFit="1" customWidth="1"/>
    <col min="14604" max="14848" width="9" style="172"/>
    <col min="14849" max="14856" width="9.875" style="172" customWidth="1"/>
    <col min="14857" max="14858" width="9" style="172"/>
    <col min="14859" max="14859" width="11.625" style="172" bestFit="1" customWidth="1"/>
    <col min="14860" max="15104" width="9" style="172"/>
    <col min="15105" max="15112" width="9.875" style="172" customWidth="1"/>
    <col min="15113" max="15114" width="9" style="172"/>
    <col min="15115" max="15115" width="11.625" style="172" bestFit="1" customWidth="1"/>
    <col min="15116" max="15360" width="9" style="172"/>
    <col min="15361" max="15368" width="9.875" style="172" customWidth="1"/>
    <col min="15369" max="15370" width="9" style="172"/>
    <col min="15371" max="15371" width="11.625" style="172" bestFit="1" customWidth="1"/>
    <col min="15372" max="15616" width="9" style="172"/>
    <col min="15617" max="15624" width="9.875" style="172" customWidth="1"/>
    <col min="15625" max="15626" width="9" style="172"/>
    <col min="15627" max="15627" width="11.625" style="172" bestFit="1" customWidth="1"/>
    <col min="15628" max="15872" width="9" style="172"/>
    <col min="15873" max="15880" width="9.875" style="172" customWidth="1"/>
    <col min="15881" max="15882" width="9" style="172"/>
    <col min="15883" max="15883" width="11.625" style="172" bestFit="1" customWidth="1"/>
    <col min="15884" max="16128" width="9" style="172"/>
    <col min="16129" max="16136" width="9.875" style="172" customWidth="1"/>
    <col min="16137" max="16138" width="9" style="172"/>
    <col min="16139" max="16139" width="11.625" style="172" bestFit="1" customWidth="1"/>
    <col min="16140" max="16384" width="9" style="172"/>
  </cols>
  <sheetData>
    <row r="1" spans="1:19" ht="21" x14ac:dyDescent="0.15">
      <c r="A1" s="172" t="s">
        <v>280</v>
      </c>
      <c r="D1" s="173"/>
      <c r="H1" s="174"/>
      <c r="I1" s="174"/>
    </row>
    <row r="3" spans="1:19" ht="14.25" thickBot="1" x14ac:dyDescent="0.2">
      <c r="G3" s="309">
        <f>IF(VLOOKUP($K$4,一括入力表!$5:$1048576,2,0)=0,"令和　　年　　月　　日",VLOOKUP($K$4,一括入力表!$5:$1048576,2,0))</f>
        <v>44737</v>
      </c>
      <c r="H3" s="309"/>
      <c r="I3" s="309"/>
      <c r="K3" s="175" t="s">
        <v>281</v>
      </c>
    </row>
    <row r="4" spans="1:19" ht="14.25" thickBot="1" x14ac:dyDescent="0.2">
      <c r="K4" s="176">
        <f>'4‐1（飼料用米・米粉） 複数年'!J5</f>
        <v>1</v>
      </c>
      <c r="S4" s="172">
        <v>1</v>
      </c>
    </row>
    <row r="6" spans="1:19" ht="17.25" x14ac:dyDescent="0.15">
      <c r="A6" s="310" t="str">
        <f>"令和"&amp;DBCS(VLOOKUP($K$4,一括入力表!$5:$1048576,10,0))&amp;"年産新規需要米（"&amp;DBCS(VLOOKUP($K$4,一括入力表!$5:$1048576,11,0))&amp;"）自家利用計画書"</f>
        <v>令和４年産新規需要米（飼料用）自家利用計画書</v>
      </c>
      <c r="B6" s="310"/>
      <c r="C6" s="310"/>
      <c r="D6" s="310"/>
      <c r="E6" s="310"/>
      <c r="F6" s="310"/>
      <c r="G6" s="310"/>
      <c r="H6" s="310"/>
    </row>
    <row r="9" spans="1:19" ht="15" customHeight="1" x14ac:dyDescent="0.15">
      <c r="E9" s="177" t="s">
        <v>282</v>
      </c>
    </row>
    <row r="10" spans="1:19" ht="15" customHeight="1" x14ac:dyDescent="0.15">
      <c r="E10" s="172" t="s">
        <v>283</v>
      </c>
      <c r="F10" s="311" t="str">
        <f>VLOOKUP($K$4,一括入力表!$5:$1048576,3,0)</f>
        <v>熊本県△△郡△△町987-65</v>
      </c>
      <c r="G10" s="311"/>
      <c r="H10" s="311"/>
    </row>
    <row r="11" spans="1:19" ht="15" customHeight="1" x14ac:dyDescent="0.15">
      <c r="E11" s="172" t="s">
        <v>284</v>
      </c>
      <c r="F11" s="311" t="str">
        <f>VLOOKUP($K$4,一括入力表!$5:$1048576,4,0)</f>
        <v>直轄二郎</v>
      </c>
      <c r="G11" s="311"/>
      <c r="H11" s="311"/>
      <c r="I11" s="177"/>
    </row>
    <row r="12" spans="1:19" x14ac:dyDescent="0.15">
      <c r="F12" s="311" t="str">
        <f>VLOOKUP($K$4,一括入力表!$5:$1048576,5,0)</f>
        <v>234-567-8901</v>
      </c>
      <c r="G12" s="311"/>
      <c r="H12" s="311"/>
    </row>
    <row r="17" spans="1:9" ht="22.15" customHeight="1" x14ac:dyDescent="0.15">
      <c r="A17" s="172" t="str">
        <f>"１　令和"&amp;DBCS(VLOOKUP($K$4,一括入力表!$5:$1048576,10,0))&amp;"年産"&amp;DBCS(VLOOKUP($K$4,一括入力表!$5:$1048576,11,0))&amp;"米の自家利用計画"</f>
        <v>１　令和４年産飼料用米の自家利用計画</v>
      </c>
      <c r="E17" s="172" t="str">
        <f>"（令和"&amp;DBCS(VLOOKUP($K$4,一括入力表!$5:$1048576,32,0))&amp;"同数量を計画）"</f>
        <v>（令和２年～４年同数量を計画）</v>
      </c>
    </row>
    <row r="18" spans="1:9" ht="20.25" customHeight="1" x14ac:dyDescent="0.15">
      <c r="A18" s="172" t="s">
        <v>285</v>
      </c>
    </row>
    <row r="19" spans="1:9" ht="18" customHeight="1" x14ac:dyDescent="0.15">
      <c r="B19" s="172" t="str">
        <f>IF(VLOOKUP($K$4,一括入力表!$5:$1048576,14,0)="","",VLOOKUP($K$4,一括入力表!$5:$1048576,14,0))</f>
        <v>肥育豚</v>
      </c>
      <c r="C19" s="172" t="str">
        <f>IF(VLOOKUP($K$4,一括入力表!$5:$1048576,15,0)="","",VLOOKUP($K$4,一括入力表!$5:$1048576,15,0)&amp;VLOOKUP($K$4,一括入力表!$5:$1048576,16,0))</f>
        <v>100頭</v>
      </c>
    </row>
    <row r="21" spans="1:9" x14ac:dyDescent="0.15">
      <c r="A21" s="172" t="s">
        <v>286</v>
      </c>
      <c r="E21" s="177" t="s">
        <v>287</v>
      </c>
    </row>
    <row r="22" spans="1:9" ht="27" x14ac:dyDescent="0.15">
      <c r="A22" s="178" t="s">
        <v>288</v>
      </c>
      <c r="B22" s="308" t="s">
        <v>289</v>
      </c>
      <c r="C22" s="308"/>
      <c r="D22" s="308" t="s">
        <v>290</v>
      </c>
      <c r="E22" s="308"/>
    </row>
    <row r="23" spans="1:9" ht="33" customHeight="1" x14ac:dyDescent="0.15">
      <c r="A23" s="179" t="str">
        <f>DBCS(INDEX(一括入力表!$A$1:$BE$65536,$K$4+5,11))</f>
        <v>飼料用</v>
      </c>
      <c r="B23" s="302">
        <f>VLOOKUP($K$4,一括入力表!$5:$1048576,88,0)</f>
        <v>3000</v>
      </c>
      <c r="C23" s="303"/>
      <c r="D23" s="304">
        <f>VLOOKUP($K$4,一括入力表!$5:$1048576,27,0)</f>
        <v>10300</v>
      </c>
      <c r="E23" s="305"/>
      <c r="F23" s="32"/>
      <c r="G23" s="32"/>
      <c r="H23" s="32"/>
    </row>
    <row r="24" spans="1:9" x14ac:dyDescent="0.15">
      <c r="A24" s="32"/>
      <c r="B24" s="32"/>
      <c r="C24" s="32"/>
      <c r="D24" s="32"/>
      <c r="E24" s="32"/>
      <c r="F24" s="32"/>
      <c r="G24" s="32"/>
      <c r="H24" s="32"/>
    </row>
    <row r="25" spans="1:9" x14ac:dyDescent="0.15">
      <c r="A25" s="32" t="s">
        <v>291</v>
      </c>
      <c r="B25" s="180"/>
      <c r="C25" s="180"/>
      <c r="D25" s="180"/>
      <c r="E25" s="180"/>
      <c r="F25" s="180"/>
      <c r="G25" s="180"/>
      <c r="H25" s="177" t="s">
        <v>287</v>
      </c>
    </row>
    <row r="26" spans="1:9" ht="17.45" customHeight="1" x14ac:dyDescent="0.15">
      <c r="A26" s="181" t="s">
        <v>292</v>
      </c>
      <c r="B26" s="215" t="str">
        <f>DBCS(VLOOKUP($K$4,一括入力表!$5:$1048576,10,0))&amp;"年10月"</f>
        <v>４年10月</v>
      </c>
      <c r="C26" s="182" t="s">
        <v>293</v>
      </c>
      <c r="D26" s="182" t="s">
        <v>294</v>
      </c>
      <c r="E26" s="215" t="str">
        <f>DBCS(VLOOKUP($K$4,一括入力表!$5:$1048576,10,0)+1)&amp;"年1月"</f>
        <v>５年1月</v>
      </c>
      <c r="F26" s="182" t="s">
        <v>295</v>
      </c>
      <c r="G26" s="182" t="s">
        <v>296</v>
      </c>
      <c r="H26" s="182" t="s">
        <v>297</v>
      </c>
    </row>
    <row r="27" spans="1:9" ht="17.45" customHeight="1" x14ac:dyDescent="0.15">
      <c r="A27" s="181" t="s">
        <v>298</v>
      </c>
      <c r="B27" s="196">
        <f>VLOOKUP($K$4,一括入力表!$5:$1048576,90,0)</f>
        <v>0</v>
      </c>
      <c r="C27" s="196">
        <f>VLOOKUP($K$4,一括入力表!$5:$1048576,91,0)</f>
        <v>0</v>
      </c>
      <c r="D27" s="196">
        <f>VLOOKUP($K$4,一括入力表!$5:$1048576,92,0)</f>
        <v>1500</v>
      </c>
      <c r="E27" s="196">
        <f>VLOOKUP($K$4,一括入力表!$5:$1048576,93,0)</f>
        <v>1500</v>
      </c>
      <c r="F27" s="196">
        <f>VLOOKUP($K$4,一括入力表!$5:$1048576,94,0)</f>
        <v>1500</v>
      </c>
      <c r="G27" s="196">
        <f>VLOOKUP($K$4,一括入力表!$5:$1048576,95,0)</f>
        <v>1500</v>
      </c>
      <c r="H27" s="196">
        <f>VLOOKUP($K$4,一括入力表!$5:$1048576,96,0)</f>
        <v>1500</v>
      </c>
    </row>
    <row r="28" spans="1:9" ht="17.45" customHeight="1" x14ac:dyDescent="0.15">
      <c r="A28" s="181" t="s">
        <v>299</v>
      </c>
      <c r="B28" s="182" t="s">
        <v>300</v>
      </c>
      <c r="C28" s="182" t="s">
        <v>301</v>
      </c>
      <c r="D28" s="182" t="s">
        <v>302</v>
      </c>
      <c r="E28" s="182" t="s">
        <v>303</v>
      </c>
      <c r="F28" s="182" t="s">
        <v>304</v>
      </c>
      <c r="G28" s="182" t="s">
        <v>305</v>
      </c>
      <c r="H28" s="183" t="s">
        <v>306</v>
      </c>
    </row>
    <row r="29" spans="1:9" ht="17.45" customHeight="1" x14ac:dyDescent="0.15">
      <c r="A29" s="181" t="s">
        <v>298</v>
      </c>
      <c r="B29" s="196">
        <f>VLOOKUP($K$4,一括入力表!$5:$1048576,97,0)</f>
        <v>1500</v>
      </c>
      <c r="C29" s="196">
        <f>VLOOKUP($K$4,一括入力表!$5:$1048576,98,0)</f>
        <v>1300</v>
      </c>
      <c r="D29" s="196">
        <f>VLOOKUP($K$4,一括入力表!$5:$1048576,99,0)</f>
        <v>0</v>
      </c>
      <c r="E29" s="196">
        <f>VLOOKUP($K$4,一括入力表!$5:$1048576,100,0)</f>
        <v>0</v>
      </c>
      <c r="F29" s="196">
        <f>VLOOKUP($K$4,一括入力表!$5:$1048576,101,0)</f>
        <v>0</v>
      </c>
      <c r="G29" s="197">
        <f>SUM(B27:H27,B29:F29)</f>
        <v>10300</v>
      </c>
      <c r="H29" s="191">
        <f>VLOOKUP($K$4,一括入力表!$5:$1048576,19,0)</f>
        <v>0</v>
      </c>
    </row>
    <row r="30" spans="1:9" ht="8.25" customHeight="1" x14ac:dyDescent="0.15">
      <c r="A30" s="32"/>
      <c r="B30" s="32"/>
      <c r="C30" s="32"/>
      <c r="D30" s="32"/>
      <c r="E30" s="32"/>
      <c r="F30" s="32"/>
      <c r="G30" s="32"/>
      <c r="H30" s="32"/>
    </row>
    <row r="31" spans="1:9" s="32" customFormat="1" x14ac:dyDescent="0.15">
      <c r="A31" s="32" t="s">
        <v>312</v>
      </c>
    </row>
    <row r="32" spans="1:9" ht="34.15" customHeight="1" x14ac:dyDescent="0.15">
      <c r="A32" s="307" t="str">
        <f>VLOOKUP($K$4,一括入力表!$5:$1048576,103,0)</f>
        <v>自家で飼料用米（玄米）の粉砕を行い、他の飼料と混合して給与する。</v>
      </c>
      <c r="B32" s="307"/>
      <c r="C32" s="307"/>
      <c r="D32" s="307"/>
      <c r="E32" s="307"/>
      <c r="F32" s="307"/>
      <c r="G32" s="307"/>
      <c r="H32" s="307"/>
      <c r="I32" s="307"/>
    </row>
    <row r="33" spans="1:8" x14ac:dyDescent="0.15">
      <c r="A33" s="32"/>
      <c r="B33" s="32"/>
      <c r="C33" s="32"/>
      <c r="D33" s="32"/>
      <c r="E33" s="32"/>
      <c r="F33" s="32"/>
      <c r="G33" s="32"/>
      <c r="H33" s="32"/>
    </row>
    <row r="34" spans="1:8" s="32" customFormat="1" ht="27.75" customHeight="1" x14ac:dyDescent="0.15">
      <c r="A34" s="32" t="str">
        <f>"２　前年産"&amp;DBCS(INDEX(一括入力表!$A$1:$BE$65536,$K$4+5,11))&amp;"米の利用実績"</f>
        <v>２　前年産飼料用米の利用実績</v>
      </c>
    </row>
    <row r="35" spans="1:8" s="32" customFormat="1" x14ac:dyDescent="0.15">
      <c r="A35" s="32" t="s">
        <v>285</v>
      </c>
    </row>
    <row r="36" spans="1:8" s="32" customFormat="1" x14ac:dyDescent="0.15">
      <c r="B36" s="172" t="str">
        <f>VLOOKUP($K$4,一括入力表!$5:$1048576,104,0)</f>
        <v>肥育豚</v>
      </c>
      <c r="C36" s="184" t="str">
        <f>VLOOKUP($K$4,一括入力表!$5:$1048576,105,0)&amp;VLOOKUP($K$4,一括入力表!$5:$1048576,106,0)</f>
        <v>10頭</v>
      </c>
      <c r="D36" s="172"/>
      <c r="E36" s="184"/>
      <c r="F36" s="172"/>
      <c r="G36" s="172"/>
    </row>
    <row r="37" spans="1:8" s="32" customFormat="1" x14ac:dyDescent="0.15"/>
    <row r="38" spans="1:8" s="32" customFormat="1" x14ac:dyDescent="0.15">
      <c r="A38" s="32" t="s">
        <v>307</v>
      </c>
      <c r="E38" s="177" t="s">
        <v>287</v>
      </c>
    </row>
    <row r="39" spans="1:8" s="32" customFormat="1" ht="27" x14ac:dyDescent="0.15">
      <c r="A39" s="185" t="s">
        <v>288</v>
      </c>
      <c r="B39" s="306" t="s">
        <v>308</v>
      </c>
      <c r="C39" s="306"/>
      <c r="D39" s="306" t="s">
        <v>309</v>
      </c>
      <c r="E39" s="306"/>
    </row>
    <row r="40" spans="1:8" ht="33" customHeight="1" x14ac:dyDescent="0.15">
      <c r="A40" s="179" t="str">
        <f>A23</f>
        <v>飼料用</v>
      </c>
      <c r="B40" s="302">
        <f>VLOOKUP($K$4,一括入力表!$5:$1048576,107,0)</f>
        <v>10300</v>
      </c>
      <c r="C40" s="303"/>
      <c r="D40" s="302">
        <f>VLOOKUP($K$4,一括入力表!$5:$1048576,108,0)</f>
        <v>10300</v>
      </c>
      <c r="E40" s="303"/>
      <c r="F40" s="32"/>
      <c r="G40" s="32"/>
      <c r="H40" s="32"/>
    </row>
    <row r="41" spans="1:8" x14ac:dyDescent="0.15">
      <c r="A41" s="186"/>
      <c r="B41" s="187"/>
      <c r="C41" s="187"/>
      <c r="D41" s="187"/>
      <c r="E41" s="187"/>
      <c r="F41" s="32"/>
      <c r="G41" s="32"/>
      <c r="H41" s="32"/>
    </row>
    <row r="42" spans="1:8" s="32" customFormat="1" x14ac:dyDescent="0.15">
      <c r="A42" s="32" t="s">
        <v>310</v>
      </c>
      <c r="B42" s="180"/>
      <c r="C42" s="180"/>
      <c r="D42" s="180"/>
      <c r="E42" s="180"/>
      <c r="F42" s="180"/>
      <c r="G42" s="180"/>
      <c r="H42" s="177" t="s">
        <v>287</v>
      </c>
    </row>
    <row r="43" spans="1:8" s="32" customFormat="1" ht="17.45" customHeight="1" x14ac:dyDescent="0.15">
      <c r="A43" s="181" t="s">
        <v>292</v>
      </c>
      <c r="B43" s="215" t="str">
        <f>DBCS(VLOOKUP($K$4,一括入力表!$5:$1048576,10,0)-1)&amp;"年10月"</f>
        <v>３年10月</v>
      </c>
      <c r="C43" s="182" t="s">
        <v>293</v>
      </c>
      <c r="D43" s="182" t="s">
        <v>294</v>
      </c>
      <c r="E43" s="215" t="str">
        <f>DBCS(VLOOKUP($K$4,一括入力表!$5:$1048576,10,0))&amp;"年10月"</f>
        <v>４年10月</v>
      </c>
      <c r="F43" s="182" t="s">
        <v>295</v>
      </c>
      <c r="G43" s="182" t="s">
        <v>296</v>
      </c>
      <c r="H43" s="182" t="s">
        <v>297</v>
      </c>
    </row>
    <row r="44" spans="1:8" ht="17.45" customHeight="1" x14ac:dyDescent="0.15">
      <c r="A44" s="181" t="s">
        <v>298</v>
      </c>
      <c r="B44" s="196">
        <f>VLOOKUP($K$4,一括入力表!$5:$1048576,109,0)</f>
        <v>0</v>
      </c>
      <c r="C44" s="196">
        <f>VLOOKUP($K$4,一括入力表!$5:$1048576,110,0)</f>
        <v>0</v>
      </c>
      <c r="D44" s="196">
        <f>VLOOKUP($K$4,一括入力表!$5:$1048576,111,0)</f>
        <v>1500</v>
      </c>
      <c r="E44" s="196">
        <f>VLOOKUP($K$4,一括入力表!$5:$1048576,112,0)</f>
        <v>1500</v>
      </c>
      <c r="F44" s="196">
        <f>VLOOKUP($K$4,一括入力表!$5:$1048576,113,0)</f>
        <v>1500</v>
      </c>
      <c r="G44" s="196">
        <f>VLOOKUP($K$4,一括入力表!$5:$1048576,114,0)</f>
        <v>1500</v>
      </c>
      <c r="H44" s="196">
        <f>VLOOKUP($K$4,一括入力表!$5:$1048576,115,0)</f>
        <v>1500</v>
      </c>
    </row>
    <row r="45" spans="1:8" ht="17.45" customHeight="1" x14ac:dyDescent="0.15">
      <c r="A45" s="181" t="s">
        <v>292</v>
      </c>
      <c r="B45" s="188" t="s">
        <v>311</v>
      </c>
      <c r="C45" s="182" t="s">
        <v>301</v>
      </c>
      <c r="D45" s="182" t="s">
        <v>302</v>
      </c>
      <c r="E45" s="182" t="s">
        <v>303</v>
      </c>
      <c r="F45" s="182" t="s">
        <v>304</v>
      </c>
      <c r="G45" s="182" t="s">
        <v>305</v>
      </c>
      <c r="H45" s="183" t="s">
        <v>306</v>
      </c>
    </row>
    <row r="46" spans="1:8" ht="17.45" customHeight="1" x14ac:dyDescent="0.15">
      <c r="A46" s="181" t="s">
        <v>298</v>
      </c>
      <c r="B46" s="196">
        <f>VLOOKUP($K$4,一括入力表!$5:$1048576,116,0)</f>
        <v>1500</v>
      </c>
      <c r="C46" s="196">
        <f>VLOOKUP($K$4,一括入力表!$5:$1048576,117,0)</f>
        <v>1300</v>
      </c>
      <c r="D46" s="196">
        <f>VLOOKUP($K$4,一括入力表!$5:$1048576,118,0)</f>
        <v>0</v>
      </c>
      <c r="E46" s="196">
        <f>VLOOKUP($K$4,一括入力表!$5:$1048576,119,0)</f>
        <v>0</v>
      </c>
      <c r="F46" s="196">
        <f>VLOOKUP($K$4,一括入力表!$5:$1048576,120,0)</f>
        <v>0</v>
      </c>
      <c r="G46" s="197">
        <f>SUM(B44:H44,B46:F46)</f>
        <v>10300</v>
      </c>
      <c r="H46" s="196">
        <f>VLOOKUP($K$4,一括入力表!$5:$1048576,121,0)</f>
        <v>5</v>
      </c>
    </row>
    <row r="47" spans="1:8" ht="8.25" customHeight="1" x14ac:dyDescent="0.15">
      <c r="A47" s="32"/>
      <c r="B47" s="32"/>
      <c r="C47" s="32"/>
      <c r="D47" s="32"/>
      <c r="E47" s="32"/>
      <c r="F47" s="32"/>
      <c r="G47" s="32"/>
      <c r="H47" s="32"/>
    </row>
    <row r="48" spans="1:8" x14ac:dyDescent="0.15">
      <c r="A48" s="32"/>
      <c r="B48" s="32"/>
      <c r="C48" s="32"/>
      <c r="D48" s="32"/>
      <c r="E48" s="32"/>
      <c r="F48" s="32"/>
      <c r="G48" s="32"/>
      <c r="H48" s="32"/>
    </row>
    <row r="49" spans="1:8" x14ac:dyDescent="0.15">
      <c r="A49" s="32"/>
      <c r="B49" s="32"/>
      <c r="C49" s="32"/>
      <c r="D49" s="32"/>
      <c r="E49" s="32"/>
      <c r="F49" s="32"/>
      <c r="G49" s="32"/>
      <c r="H49" s="32"/>
    </row>
    <row r="51" spans="1:8" ht="15" customHeight="1" x14ac:dyDescent="0.15">
      <c r="A51" s="189"/>
    </row>
  </sheetData>
  <mergeCells count="14">
    <mergeCell ref="B22:C22"/>
    <mergeCell ref="D22:E22"/>
    <mergeCell ref="G3:I3"/>
    <mergeCell ref="A6:H6"/>
    <mergeCell ref="F10:H10"/>
    <mergeCell ref="F11:H11"/>
    <mergeCell ref="F12:H12"/>
    <mergeCell ref="B23:C23"/>
    <mergeCell ref="D23:E23"/>
    <mergeCell ref="B39:C39"/>
    <mergeCell ref="D39:E39"/>
    <mergeCell ref="B40:C40"/>
    <mergeCell ref="D40:E40"/>
    <mergeCell ref="A32:I32"/>
  </mergeCells>
  <phoneticPr fontId="2"/>
  <pageMargins left="0.98425196850393704" right="0.59055118110236227"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DV104"/>
  <sheetViews>
    <sheetView zoomScale="74" zoomScaleNormal="74" workbookViewId="0">
      <pane ySplit="4" topLeftCell="A6" activePane="bottomLeft" state="frozen"/>
      <selection pane="bottomLeft" activeCell="C8" sqref="C8"/>
    </sheetView>
  </sheetViews>
  <sheetFormatPr defaultRowHeight="13.5" x14ac:dyDescent="0.15"/>
  <cols>
    <col min="1" max="1" width="7.5" bestFit="1" customWidth="1"/>
    <col min="2" max="2" width="17.25" bestFit="1" customWidth="1"/>
    <col min="3" max="3" width="28.125" bestFit="1" customWidth="1"/>
    <col min="4" max="4" width="13.125" bestFit="1" customWidth="1"/>
    <col min="5" max="5" width="13.875" bestFit="1" customWidth="1"/>
    <col min="6" max="6" width="7.5" bestFit="1" customWidth="1"/>
    <col min="7" max="7" width="22.625" bestFit="1" customWidth="1"/>
    <col min="8" max="8" width="7.5" bestFit="1" customWidth="1"/>
    <col min="9" max="9" width="20.5" bestFit="1" customWidth="1"/>
    <col min="10" max="10" width="5.5" bestFit="1" customWidth="1"/>
    <col min="11" max="11" width="7.5" bestFit="1" customWidth="1"/>
    <col min="12" max="12" width="83" bestFit="1" customWidth="1"/>
    <col min="13" max="13" width="11" hidden="1" customWidth="1"/>
    <col min="14" max="16" width="7.5" hidden="1" customWidth="1"/>
    <col min="17" max="17" width="13.875" hidden="1" customWidth="1"/>
    <col min="18" max="18" width="12.5" hidden="1" customWidth="1"/>
    <col min="19" max="19" width="8.875" hidden="1" customWidth="1"/>
    <col min="20" max="20" width="9.5" hidden="1" customWidth="1"/>
    <col min="21" max="21" width="52.625" hidden="1" customWidth="1"/>
    <col min="22" max="22" width="9" hidden="1" customWidth="1"/>
    <col min="23" max="24" width="8.5" hidden="1" customWidth="1"/>
    <col min="25" max="25" width="8.5" bestFit="1" customWidth="1"/>
    <col min="26" max="26" width="9.375" bestFit="1" customWidth="1"/>
    <col min="27" max="27" width="7.375" bestFit="1" customWidth="1"/>
    <col min="28" max="28" width="5.5" bestFit="1" customWidth="1"/>
    <col min="29" max="29" width="8.375" bestFit="1" customWidth="1"/>
    <col min="30" max="30" width="7.5" bestFit="1" customWidth="1"/>
    <col min="31" max="33" width="7.5" customWidth="1"/>
    <col min="34" max="34" width="7.375" bestFit="1" customWidth="1"/>
    <col min="35" max="35" width="7.875" bestFit="1" customWidth="1"/>
    <col min="36" max="36" width="7.375" bestFit="1" customWidth="1"/>
    <col min="37" max="37" width="5.5" bestFit="1" customWidth="1"/>
    <col min="38" max="38" width="7" bestFit="1" customWidth="1"/>
    <col min="39" max="39" width="7.5" bestFit="1" customWidth="1"/>
    <col min="40" max="42" width="7.5" customWidth="1"/>
    <col min="43" max="43" width="9" bestFit="1" customWidth="1"/>
    <col min="44" max="44" width="7.875" bestFit="1" customWidth="1"/>
    <col min="45" max="45" width="7.375" bestFit="1" customWidth="1"/>
    <col min="46" max="46" width="5.5" bestFit="1" customWidth="1"/>
    <col min="47" max="47" width="7" bestFit="1" customWidth="1"/>
    <col min="48" max="48" width="7.5" bestFit="1" customWidth="1"/>
    <col min="49" max="51" width="7.5" customWidth="1"/>
    <col min="52" max="52" width="21.125" bestFit="1" customWidth="1"/>
    <col min="53" max="54" width="52.375" customWidth="1"/>
    <col min="55" max="55" width="45.5" bestFit="1" customWidth="1"/>
    <col min="56" max="56" width="7.5" bestFit="1" customWidth="1"/>
    <col min="57" max="57" width="38.75" bestFit="1" customWidth="1"/>
    <col min="58" max="58" width="49.5" bestFit="1" customWidth="1"/>
    <col min="59" max="59" width="13.875" bestFit="1" customWidth="1"/>
    <col min="60" max="60" width="9.875" hidden="1" customWidth="1"/>
    <col min="61" max="61" width="11" hidden="1" customWidth="1"/>
    <col min="62" max="62" width="9.875" hidden="1" customWidth="1"/>
    <col min="63" max="63" width="10.5" hidden="1" customWidth="1"/>
    <col min="64" max="64" width="9.875" hidden="1" customWidth="1"/>
    <col min="65" max="65" width="10.5" hidden="1" customWidth="1"/>
    <col min="66" max="66" width="9.875" bestFit="1" customWidth="1"/>
    <col min="67" max="69" width="3.5" bestFit="1" customWidth="1"/>
    <col min="70" max="70" width="18.375" bestFit="1" customWidth="1"/>
    <col min="71" max="71" width="7.5" bestFit="1" customWidth="1"/>
    <col min="72" max="72" width="12.875" customWidth="1"/>
    <col min="73" max="74" width="7" bestFit="1" customWidth="1"/>
    <col min="75" max="75" width="20" style="124" bestFit="1" customWidth="1"/>
    <col min="76" max="76" width="7.5" hidden="1" customWidth="1"/>
    <col min="77" max="77" width="16.5" style="135" bestFit="1" customWidth="1"/>
    <col min="78" max="78" width="11.875" bestFit="1" customWidth="1"/>
    <col min="79" max="79" width="27.125" style="135" bestFit="1" customWidth="1"/>
    <col min="80" max="80" width="9.5" bestFit="1" customWidth="1"/>
    <col min="81" max="81" width="15.375" bestFit="1" customWidth="1"/>
    <col min="82" max="82" width="15" bestFit="1" customWidth="1"/>
    <col min="83" max="83" width="21" bestFit="1" customWidth="1"/>
    <col min="84" max="84" width="12.125" bestFit="1" customWidth="1"/>
    <col min="85" max="85" width="14.375" bestFit="1" customWidth="1"/>
    <col min="86" max="86" width="12.625" bestFit="1" customWidth="1"/>
    <col min="87" max="87" width="7.5" bestFit="1" customWidth="1"/>
    <col min="90" max="101" width="9" style="203"/>
    <col min="102" max="102" width="8.875" style="218"/>
    <col min="103" max="103" width="63" bestFit="1" customWidth="1"/>
    <col min="106" max="106" width="9" style="211"/>
    <col min="109" max="120" width="9" style="203"/>
  </cols>
  <sheetData>
    <row r="1" spans="1:126" s="84" customFormat="1" x14ac:dyDescent="0.15">
      <c r="A1" s="84">
        <f>COLUMN()</f>
        <v>1</v>
      </c>
      <c r="B1" s="84">
        <f>COLUMN()</f>
        <v>2</v>
      </c>
      <c r="C1" s="84">
        <f>COLUMN()</f>
        <v>3</v>
      </c>
      <c r="D1" s="84">
        <f>COLUMN()</f>
        <v>4</v>
      </c>
      <c r="E1" s="84">
        <f>COLUMN()</f>
        <v>5</v>
      </c>
      <c r="F1" s="84">
        <f>COLUMN()</f>
        <v>6</v>
      </c>
      <c r="G1" s="84">
        <f>COLUMN()</f>
        <v>7</v>
      </c>
      <c r="H1" s="84">
        <f>COLUMN()</f>
        <v>8</v>
      </c>
      <c r="I1" s="84">
        <f>COLUMN()</f>
        <v>9</v>
      </c>
      <c r="J1" s="84">
        <f>COLUMN()</f>
        <v>10</v>
      </c>
      <c r="K1" s="84">
        <f>COLUMN()</f>
        <v>11</v>
      </c>
      <c r="L1" s="84">
        <f>COLUMN()</f>
        <v>12</v>
      </c>
      <c r="M1" s="84">
        <f>COLUMN()</f>
        <v>13</v>
      </c>
      <c r="N1" s="84">
        <f>COLUMN()</f>
        <v>14</v>
      </c>
      <c r="O1" s="84">
        <f>COLUMN()</f>
        <v>15</v>
      </c>
      <c r="P1" s="84">
        <f>COLUMN()</f>
        <v>16</v>
      </c>
      <c r="Q1" s="84">
        <f>COLUMN()</f>
        <v>17</v>
      </c>
      <c r="R1" s="84">
        <f>COLUMN()</f>
        <v>18</v>
      </c>
      <c r="S1" s="84">
        <f>COLUMN()</f>
        <v>19</v>
      </c>
      <c r="T1" s="84">
        <f>COLUMN()</f>
        <v>20</v>
      </c>
      <c r="U1" s="84">
        <f>COLUMN()</f>
        <v>21</v>
      </c>
      <c r="V1" s="75">
        <f>COLUMN()</f>
        <v>22</v>
      </c>
      <c r="W1" s="75">
        <f>COLUMN()</f>
        <v>23</v>
      </c>
      <c r="X1" s="75">
        <f>COLUMN()</f>
        <v>24</v>
      </c>
      <c r="Y1" s="75">
        <f>COLUMN()</f>
        <v>25</v>
      </c>
      <c r="Z1" s="75">
        <f>COLUMN()</f>
        <v>26</v>
      </c>
      <c r="AA1" s="75">
        <f>COLUMN()</f>
        <v>27</v>
      </c>
      <c r="AB1" s="75">
        <f>COLUMN()</f>
        <v>28</v>
      </c>
      <c r="AC1" s="75">
        <f>COLUMN()</f>
        <v>29</v>
      </c>
      <c r="AD1" s="75">
        <f>COLUMN()</f>
        <v>30</v>
      </c>
      <c r="AE1" s="75">
        <f>COLUMN()</f>
        <v>31</v>
      </c>
      <c r="AF1" s="75">
        <f>COLUMN()</f>
        <v>32</v>
      </c>
      <c r="AG1" s="75">
        <f>COLUMN()</f>
        <v>33</v>
      </c>
      <c r="AH1" s="75">
        <f>COLUMN()</f>
        <v>34</v>
      </c>
      <c r="AI1" s="75">
        <f>COLUMN()</f>
        <v>35</v>
      </c>
      <c r="AJ1" s="75">
        <f>COLUMN()</f>
        <v>36</v>
      </c>
      <c r="AK1" s="75">
        <f>COLUMN()</f>
        <v>37</v>
      </c>
      <c r="AL1" s="75">
        <f>COLUMN()</f>
        <v>38</v>
      </c>
      <c r="AM1" s="75">
        <f>COLUMN()</f>
        <v>39</v>
      </c>
      <c r="AN1" s="75">
        <f>COLUMN()</f>
        <v>40</v>
      </c>
      <c r="AO1" s="75">
        <f>COLUMN()</f>
        <v>41</v>
      </c>
      <c r="AP1" s="75">
        <f>COLUMN()</f>
        <v>42</v>
      </c>
      <c r="AQ1" s="75">
        <f>COLUMN()</f>
        <v>43</v>
      </c>
      <c r="AR1" s="75">
        <f>COLUMN()</f>
        <v>44</v>
      </c>
      <c r="AS1" s="75">
        <f>COLUMN()</f>
        <v>45</v>
      </c>
      <c r="AT1" s="75">
        <f>COLUMN()</f>
        <v>46</v>
      </c>
      <c r="AU1" s="75">
        <f>COLUMN()</f>
        <v>47</v>
      </c>
      <c r="AV1" s="75">
        <f>COLUMN()</f>
        <v>48</v>
      </c>
      <c r="AW1" s="75">
        <f>COLUMN()</f>
        <v>49</v>
      </c>
      <c r="AX1" s="75">
        <f>COLUMN()</f>
        <v>50</v>
      </c>
      <c r="AY1" s="75">
        <f>COLUMN()</f>
        <v>51</v>
      </c>
      <c r="AZ1" s="75">
        <f>COLUMN()</f>
        <v>52</v>
      </c>
      <c r="BA1" s="75">
        <f>COLUMN()</f>
        <v>53</v>
      </c>
      <c r="BB1" s="75">
        <f>COLUMN()</f>
        <v>54</v>
      </c>
      <c r="BC1" s="75">
        <f>COLUMN()</f>
        <v>55</v>
      </c>
      <c r="BD1" s="75">
        <f>COLUMN()</f>
        <v>56</v>
      </c>
      <c r="BE1" s="75">
        <f>COLUMN()</f>
        <v>57</v>
      </c>
      <c r="BF1" s="75">
        <f>COLUMN()</f>
        <v>58</v>
      </c>
      <c r="BG1" s="75">
        <f>COLUMN()</f>
        <v>59</v>
      </c>
      <c r="BH1" s="75">
        <f>COLUMN()</f>
        <v>60</v>
      </c>
      <c r="BI1" s="75">
        <f>COLUMN()</f>
        <v>61</v>
      </c>
      <c r="BJ1" s="75">
        <f>COLUMN()</f>
        <v>62</v>
      </c>
      <c r="BK1" s="75">
        <f>COLUMN()</f>
        <v>63</v>
      </c>
      <c r="BL1" s="75">
        <f>COLUMN()</f>
        <v>64</v>
      </c>
      <c r="BM1" s="75">
        <f>COLUMN()</f>
        <v>65</v>
      </c>
      <c r="BN1" s="75">
        <f>COLUMN()</f>
        <v>66</v>
      </c>
      <c r="BO1" s="75">
        <f>COLUMN()</f>
        <v>67</v>
      </c>
      <c r="BP1" s="75">
        <f>COLUMN()</f>
        <v>68</v>
      </c>
      <c r="BQ1" s="75">
        <f>COLUMN()</f>
        <v>69</v>
      </c>
      <c r="BR1" s="75">
        <f>COLUMN()</f>
        <v>70</v>
      </c>
      <c r="BS1" s="75">
        <f>COLUMN()</f>
        <v>71</v>
      </c>
      <c r="BT1" s="75">
        <f>COLUMN()</f>
        <v>72</v>
      </c>
      <c r="BU1" s="75">
        <f>COLUMN()</f>
        <v>73</v>
      </c>
      <c r="BV1" s="75">
        <f>COLUMN()</f>
        <v>74</v>
      </c>
      <c r="BW1" s="123">
        <f>COLUMN()</f>
        <v>75</v>
      </c>
      <c r="BX1" s="75">
        <f>COLUMN()</f>
        <v>76</v>
      </c>
      <c r="BY1" s="133">
        <f>COLUMN()</f>
        <v>77</v>
      </c>
      <c r="BZ1" s="75">
        <f>COLUMN()</f>
        <v>78</v>
      </c>
      <c r="CA1" s="133">
        <f>COLUMN()</f>
        <v>79</v>
      </c>
      <c r="CB1" s="75">
        <f>COLUMN()</f>
        <v>80</v>
      </c>
      <c r="CC1" s="75">
        <f>COLUMN()</f>
        <v>81</v>
      </c>
      <c r="CD1" s="75">
        <f>COLUMN()</f>
        <v>82</v>
      </c>
      <c r="CE1" s="75">
        <f>COLUMN()</f>
        <v>83</v>
      </c>
      <c r="CF1" s="75">
        <f>COLUMN()</f>
        <v>84</v>
      </c>
      <c r="CG1" s="75">
        <f>COLUMN()</f>
        <v>85</v>
      </c>
      <c r="CH1" s="75">
        <f>COLUMN()</f>
        <v>86</v>
      </c>
      <c r="CI1" s="75">
        <f>COLUMN()</f>
        <v>87</v>
      </c>
      <c r="CJ1" s="75">
        <f>COLUMN()</f>
        <v>88</v>
      </c>
      <c r="CK1" s="75">
        <f>COLUMN()</f>
        <v>89</v>
      </c>
      <c r="CL1" s="198">
        <f>COLUMN()</f>
        <v>90</v>
      </c>
      <c r="CM1" s="198">
        <f>COLUMN()</f>
        <v>91</v>
      </c>
      <c r="CN1" s="198">
        <f>COLUMN()</f>
        <v>92</v>
      </c>
      <c r="CO1" s="198">
        <f>COLUMN()</f>
        <v>93</v>
      </c>
      <c r="CP1" s="198">
        <f>COLUMN()</f>
        <v>94</v>
      </c>
      <c r="CQ1" s="198">
        <f>COLUMN()</f>
        <v>95</v>
      </c>
      <c r="CR1" s="198">
        <f>COLUMN()</f>
        <v>96</v>
      </c>
      <c r="CS1" s="198">
        <f>COLUMN()</f>
        <v>97</v>
      </c>
      <c r="CT1" s="198">
        <f>COLUMN()</f>
        <v>98</v>
      </c>
      <c r="CU1" s="198">
        <f>COLUMN()</f>
        <v>99</v>
      </c>
      <c r="CV1" s="198">
        <f>COLUMN()</f>
        <v>100</v>
      </c>
      <c r="CW1" s="198">
        <f>COLUMN()</f>
        <v>101</v>
      </c>
      <c r="CX1" s="217">
        <f>COLUMN()</f>
        <v>102</v>
      </c>
      <c r="CY1" s="75">
        <f>COLUMN()</f>
        <v>103</v>
      </c>
      <c r="CZ1" s="75">
        <f>COLUMN()</f>
        <v>104</v>
      </c>
      <c r="DA1" s="75">
        <f>COLUMN()</f>
        <v>105</v>
      </c>
      <c r="DB1" s="208">
        <f>COLUMN()</f>
        <v>106</v>
      </c>
      <c r="DC1" s="75">
        <f>COLUMN()</f>
        <v>107</v>
      </c>
      <c r="DD1" s="75">
        <f>COLUMN()</f>
        <v>108</v>
      </c>
      <c r="DE1" s="75">
        <f>COLUMN()</f>
        <v>109</v>
      </c>
      <c r="DF1" s="75">
        <f>COLUMN()</f>
        <v>110</v>
      </c>
      <c r="DG1" s="75">
        <f>COLUMN()</f>
        <v>111</v>
      </c>
      <c r="DH1" s="75">
        <f>COLUMN()</f>
        <v>112</v>
      </c>
      <c r="DI1" s="75">
        <f>COLUMN()</f>
        <v>113</v>
      </c>
      <c r="DJ1" s="75">
        <f>COLUMN()</f>
        <v>114</v>
      </c>
      <c r="DK1" s="75">
        <f>COLUMN()</f>
        <v>115</v>
      </c>
      <c r="DL1" s="75">
        <f>COLUMN()</f>
        <v>116</v>
      </c>
      <c r="DM1" s="75">
        <f>COLUMN()</f>
        <v>117</v>
      </c>
      <c r="DN1" s="75">
        <f>COLUMN()</f>
        <v>118</v>
      </c>
      <c r="DO1" s="75">
        <f>COLUMN()</f>
        <v>119</v>
      </c>
      <c r="DP1" s="75">
        <f>COLUMN()</f>
        <v>120</v>
      </c>
      <c r="DQ1" s="75">
        <f>COLUMN()</f>
        <v>121</v>
      </c>
      <c r="DR1" s="75">
        <f>COLUMN()</f>
        <v>122</v>
      </c>
      <c r="DS1" s="75">
        <f>COLUMN()</f>
        <v>123</v>
      </c>
      <c r="DT1" s="75">
        <f>COLUMN()</f>
        <v>124</v>
      </c>
      <c r="DU1" s="75">
        <f>COLUMN()</f>
        <v>125</v>
      </c>
      <c r="DV1" s="75">
        <f>COLUMN()</f>
        <v>126</v>
      </c>
    </row>
    <row r="2" spans="1:126" s="68" customFormat="1" ht="31.5" customHeight="1" x14ac:dyDescent="0.15">
      <c r="A2" s="69"/>
      <c r="B2" s="321" t="s">
        <v>163</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2"/>
      <c r="BE2" s="323"/>
      <c r="BF2" s="323"/>
      <c r="BG2" s="323"/>
      <c r="BH2" s="323"/>
      <c r="BI2" s="323"/>
      <c r="BJ2" s="323"/>
      <c r="BK2" s="323"/>
      <c r="BL2" s="323"/>
      <c r="BM2" s="323"/>
      <c r="BN2" s="323"/>
      <c r="BO2" s="323"/>
      <c r="BP2" s="323"/>
      <c r="BQ2" s="323"/>
      <c r="BR2" s="323"/>
      <c r="BS2" s="323"/>
      <c r="BT2" s="323"/>
      <c r="BU2" s="323"/>
      <c r="BV2" s="323"/>
      <c r="BW2" s="324"/>
      <c r="BX2" s="88" t="s">
        <v>206</v>
      </c>
      <c r="BY2" s="329" t="s">
        <v>175</v>
      </c>
      <c r="BZ2" s="329"/>
      <c r="CA2" s="329"/>
      <c r="CB2" s="329"/>
      <c r="CC2" s="329"/>
      <c r="CD2" s="329"/>
      <c r="CE2" s="329"/>
      <c r="CF2" s="329"/>
      <c r="CG2" s="329"/>
      <c r="CH2" s="329"/>
      <c r="CI2" s="329"/>
      <c r="CJ2" s="313" t="s">
        <v>313</v>
      </c>
      <c r="CK2" s="314"/>
      <c r="CL2" s="314"/>
      <c r="CM2" s="314"/>
      <c r="CN2" s="314"/>
      <c r="CO2" s="314"/>
      <c r="CP2" s="314"/>
      <c r="CQ2" s="314"/>
      <c r="CR2" s="314"/>
      <c r="CS2" s="314"/>
      <c r="CT2" s="314"/>
      <c r="CU2" s="314"/>
      <c r="CV2" s="314"/>
      <c r="CW2" s="314"/>
      <c r="CX2" s="314"/>
      <c r="CY2" s="314"/>
      <c r="CZ2" s="314"/>
      <c r="DA2" s="314"/>
      <c r="DB2" s="314"/>
      <c r="DC2" s="314"/>
      <c r="DD2" s="314"/>
      <c r="DE2" s="314"/>
      <c r="DF2" s="314"/>
      <c r="DG2" s="314"/>
      <c r="DH2" s="314"/>
      <c r="DI2" s="314"/>
      <c r="DJ2" s="314"/>
      <c r="DK2" s="314"/>
      <c r="DL2" s="314"/>
      <c r="DM2" s="314"/>
      <c r="DN2" s="314"/>
      <c r="DO2" s="314"/>
      <c r="DP2" s="314"/>
      <c r="DQ2" s="314"/>
    </row>
    <row r="3" spans="1:126" s="52" customFormat="1" ht="40.5" x14ac:dyDescent="0.15">
      <c r="A3" s="317" t="s">
        <v>98</v>
      </c>
      <c r="B3" s="337" t="s">
        <v>99</v>
      </c>
      <c r="C3" s="317" t="s">
        <v>162</v>
      </c>
      <c r="D3" s="317" t="s">
        <v>160</v>
      </c>
      <c r="E3" s="317" t="s">
        <v>161</v>
      </c>
      <c r="F3" s="317" t="s">
        <v>103</v>
      </c>
      <c r="G3" s="317" t="s">
        <v>104</v>
      </c>
      <c r="H3" s="317" t="s">
        <v>105</v>
      </c>
      <c r="I3" s="330" t="s">
        <v>106</v>
      </c>
      <c r="J3" s="317" t="s">
        <v>13</v>
      </c>
      <c r="K3" s="317" t="s">
        <v>100</v>
      </c>
      <c r="L3" s="341" t="s">
        <v>204</v>
      </c>
      <c r="M3" s="342" t="s">
        <v>102</v>
      </c>
      <c r="N3" s="342"/>
      <c r="O3" s="342"/>
      <c r="P3" s="342"/>
      <c r="Q3" s="342"/>
      <c r="R3" s="342"/>
      <c r="S3" s="342"/>
      <c r="T3" s="342"/>
      <c r="U3" s="342"/>
      <c r="V3" s="342"/>
      <c r="W3" s="342"/>
      <c r="X3" s="342"/>
      <c r="Y3" s="331" t="s">
        <v>246</v>
      </c>
      <c r="Z3" s="332"/>
      <c r="AA3" s="332"/>
      <c r="AB3" s="332"/>
      <c r="AC3" s="332"/>
      <c r="AD3" s="332"/>
      <c r="AE3" s="332"/>
      <c r="AF3" s="332"/>
      <c r="AG3" s="333"/>
      <c r="AH3" s="338" t="s">
        <v>202</v>
      </c>
      <c r="AI3" s="339"/>
      <c r="AJ3" s="339"/>
      <c r="AK3" s="339"/>
      <c r="AL3" s="339"/>
      <c r="AM3" s="339"/>
      <c r="AN3" s="339"/>
      <c r="AO3" s="339"/>
      <c r="AP3" s="340"/>
      <c r="AQ3" s="338" t="s">
        <v>203</v>
      </c>
      <c r="AR3" s="339"/>
      <c r="AS3" s="339"/>
      <c r="AT3" s="339"/>
      <c r="AU3" s="339"/>
      <c r="AV3" s="339"/>
      <c r="AW3" s="339"/>
      <c r="AX3" s="339"/>
      <c r="AY3" s="340"/>
      <c r="AZ3" s="343" t="s">
        <v>101</v>
      </c>
      <c r="BA3" s="343"/>
      <c r="BB3" s="343"/>
      <c r="BC3" s="334" t="s">
        <v>170</v>
      </c>
      <c r="BD3" s="318" t="s">
        <v>168</v>
      </c>
      <c r="BE3" s="318"/>
      <c r="BF3" s="318"/>
      <c r="BG3" s="318"/>
      <c r="BH3" s="139" t="s">
        <v>273</v>
      </c>
      <c r="BI3" s="139"/>
      <c r="BJ3" s="140" t="s">
        <v>274</v>
      </c>
      <c r="BK3" s="140"/>
      <c r="BL3" s="141" t="s">
        <v>275</v>
      </c>
      <c r="BM3" s="141"/>
      <c r="BN3" s="326" t="s">
        <v>252</v>
      </c>
      <c r="BO3" s="328" t="s">
        <v>107</v>
      </c>
      <c r="BP3" s="328"/>
      <c r="BQ3" s="328"/>
      <c r="BR3" s="336" t="s">
        <v>134</v>
      </c>
      <c r="BS3" s="318" t="s">
        <v>179</v>
      </c>
      <c r="BT3" s="320" t="s">
        <v>267</v>
      </c>
      <c r="BU3" s="89" t="s">
        <v>171</v>
      </c>
      <c r="BV3" s="89" t="s">
        <v>172</v>
      </c>
      <c r="BW3" s="325" t="s">
        <v>180</v>
      </c>
      <c r="BX3" s="317" t="s">
        <v>169</v>
      </c>
      <c r="BY3" s="319" t="s">
        <v>181</v>
      </c>
      <c r="BZ3" s="317" t="s">
        <v>159</v>
      </c>
      <c r="CA3" s="319" t="s">
        <v>214</v>
      </c>
      <c r="CB3" s="319" t="s">
        <v>159</v>
      </c>
      <c r="CC3" s="319" t="s">
        <v>215</v>
      </c>
      <c r="CD3" s="319" t="s">
        <v>216</v>
      </c>
      <c r="CE3" s="319" t="s">
        <v>217</v>
      </c>
      <c r="CF3" s="319" t="s">
        <v>219</v>
      </c>
      <c r="CG3" s="317" t="s">
        <v>218</v>
      </c>
      <c r="CH3" s="317" t="s">
        <v>139</v>
      </c>
      <c r="CI3" s="318" t="s">
        <v>140</v>
      </c>
      <c r="CJ3" s="315" t="s">
        <v>336</v>
      </c>
      <c r="CK3" s="316"/>
      <c r="CL3" s="316"/>
      <c r="CM3" s="316"/>
      <c r="CN3" s="316"/>
      <c r="CO3" s="316"/>
      <c r="CP3" s="316"/>
      <c r="CQ3" s="316"/>
      <c r="CR3" s="316"/>
      <c r="CS3" s="316"/>
      <c r="CT3" s="316"/>
      <c r="CU3" s="316"/>
      <c r="CV3" s="316"/>
      <c r="CW3" s="316"/>
      <c r="CX3" s="316"/>
      <c r="CY3" s="316"/>
      <c r="CZ3" s="312" t="s">
        <v>337</v>
      </c>
      <c r="DA3" s="312"/>
      <c r="DB3" s="312"/>
      <c r="DC3" s="312"/>
      <c r="DD3" s="312"/>
      <c r="DE3" s="312"/>
      <c r="DF3" s="312"/>
      <c r="DG3" s="312"/>
      <c r="DH3" s="312"/>
      <c r="DI3" s="312"/>
      <c r="DJ3" s="312"/>
      <c r="DK3" s="312"/>
      <c r="DL3" s="312"/>
      <c r="DM3" s="312"/>
      <c r="DN3" s="312"/>
      <c r="DO3" s="312"/>
      <c r="DP3" s="312"/>
      <c r="DQ3" s="312"/>
    </row>
    <row r="4" spans="1:126" s="51" customFormat="1" ht="67.5" x14ac:dyDescent="0.15">
      <c r="A4" s="317"/>
      <c r="B4" s="337"/>
      <c r="C4" s="317"/>
      <c r="D4" s="317"/>
      <c r="E4" s="317"/>
      <c r="F4" s="317"/>
      <c r="G4" s="317"/>
      <c r="H4" s="317"/>
      <c r="I4" s="330"/>
      <c r="J4" s="317"/>
      <c r="K4" s="317"/>
      <c r="L4" s="341"/>
      <c r="M4" s="53" t="s">
        <v>109</v>
      </c>
      <c r="N4" s="53" t="s">
        <v>110</v>
      </c>
      <c r="O4" s="53" t="s">
        <v>111</v>
      </c>
      <c r="P4" s="53" t="s">
        <v>112</v>
      </c>
      <c r="Q4" s="53" t="s">
        <v>173</v>
      </c>
      <c r="R4" s="53" t="s">
        <v>174</v>
      </c>
      <c r="S4" s="53" t="s">
        <v>113</v>
      </c>
      <c r="T4" s="53" t="s">
        <v>100</v>
      </c>
      <c r="U4" s="53" t="s">
        <v>114</v>
      </c>
      <c r="V4" s="76" t="s">
        <v>146</v>
      </c>
      <c r="W4" s="76" t="s">
        <v>147</v>
      </c>
      <c r="X4" s="76" t="s">
        <v>148</v>
      </c>
      <c r="Y4" s="77" t="s">
        <v>14</v>
      </c>
      <c r="Z4" s="77" t="s">
        <v>142</v>
      </c>
      <c r="AA4" s="101" t="s">
        <v>207</v>
      </c>
      <c r="AB4" s="77" t="s">
        <v>143</v>
      </c>
      <c r="AC4" s="77" t="s">
        <v>144</v>
      </c>
      <c r="AD4" s="77" t="s">
        <v>145</v>
      </c>
      <c r="AE4" s="77" t="s">
        <v>200</v>
      </c>
      <c r="AF4" s="77" t="s">
        <v>245</v>
      </c>
      <c r="AG4" s="77" t="s">
        <v>201</v>
      </c>
      <c r="AH4" s="85" t="s">
        <v>14</v>
      </c>
      <c r="AI4" s="85" t="s">
        <v>142</v>
      </c>
      <c r="AJ4" s="101" t="s">
        <v>207</v>
      </c>
      <c r="AK4" s="85" t="s">
        <v>143</v>
      </c>
      <c r="AL4" s="85" t="s">
        <v>144</v>
      </c>
      <c r="AM4" s="85" t="s">
        <v>145</v>
      </c>
      <c r="AN4" s="77" t="s">
        <v>200</v>
      </c>
      <c r="AO4" s="77" t="s">
        <v>245</v>
      </c>
      <c r="AP4" s="77" t="s">
        <v>201</v>
      </c>
      <c r="AQ4" s="85" t="s">
        <v>14</v>
      </c>
      <c r="AR4" s="85" t="s">
        <v>142</v>
      </c>
      <c r="AS4" s="101" t="s">
        <v>207</v>
      </c>
      <c r="AT4" s="85" t="s">
        <v>143</v>
      </c>
      <c r="AU4" s="85" t="s">
        <v>144</v>
      </c>
      <c r="AV4" s="85" t="s">
        <v>145</v>
      </c>
      <c r="AW4" s="77" t="s">
        <v>200</v>
      </c>
      <c r="AX4" s="77" t="s">
        <v>245</v>
      </c>
      <c r="AY4" s="77" t="s">
        <v>201</v>
      </c>
      <c r="AZ4" s="85" t="s">
        <v>108</v>
      </c>
      <c r="BA4" s="85" t="s">
        <v>166</v>
      </c>
      <c r="BB4" s="85" t="s">
        <v>167</v>
      </c>
      <c r="BC4" s="335"/>
      <c r="BD4" s="143" t="s">
        <v>149</v>
      </c>
      <c r="BE4" s="143" t="s">
        <v>150</v>
      </c>
      <c r="BF4" s="143" t="s">
        <v>151</v>
      </c>
      <c r="BG4" s="143" t="s">
        <v>60</v>
      </c>
      <c r="BH4" s="136" t="s">
        <v>152</v>
      </c>
      <c r="BI4" s="136" t="s">
        <v>153</v>
      </c>
      <c r="BJ4" s="137" t="s">
        <v>154</v>
      </c>
      <c r="BK4" s="137" t="s">
        <v>155</v>
      </c>
      <c r="BL4" s="138" t="s">
        <v>156</v>
      </c>
      <c r="BM4" s="138" t="s">
        <v>157</v>
      </c>
      <c r="BN4" s="327"/>
      <c r="BO4" s="87" t="s">
        <v>115</v>
      </c>
      <c r="BP4" s="87" t="s">
        <v>116</v>
      </c>
      <c r="BQ4" s="87" t="s">
        <v>117</v>
      </c>
      <c r="BR4" s="336"/>
      <c r="BS4" s="318"/>
      <c r="BT4" s="320"/>
      <c r="BU4" s="86" t="s">
        <v>158</v>
      </c>
      <c r="BV4" s="86" t="s">
        <v>158</v>
      </c>
      <c r="BW4" s="325"/>
      <c r="BX4" s="317"/>
      <c r="BY4" s="319"/>
      <c r="BZ4" s="317"/>
      <c r="CA4" s="319"/>
      <c r="CB4" s="319"/>
      <c r="CC4" s="319"/>
      <c r="CD4" s="319"/>
      <c r="CE4" s="319"/>
      <c r="CF4" s="319"/>
      <c r="CG4" s="317"/>
      <c r="CH4" s="317"/>
      <c r="CI4" s="318"/>
      <c r="CJ4" s="204" t="s">
        <v>314</v>
      </c>
      <c r="CK4" s="205" t="s">
        <v>327</v>
      </c>
      <c r="CL4" s="200" t="s">
        <v>315</v>
      </c>
      <c r="CM4" s="200" t="s">
        <v>316</v>
      </c>
      <c r="CN4" s="200" t="s">
        <v>317</v>
      </c>
      <c r="CO4" s="200" t="s">
        <v>318</v>
      </c>
      <c r="CP4" s="200" t="s">
        <v>319</v>
      </c>
      <c r="CQ4" s="200" t="s">
        <v>320</v>
      </c>
      <c r="CR4" s="200" t="s">
        <v>321</v>
      </c>
      <c r="CS4" s="200" t="s">
        <v>322</v>
      </c>
      <c r="CT4" s="200" t="s">
        <v>323</v>
      </c>
      <c r="CU4" s="200" t="s">
        <v>324</v>
      </c>
      <c r="CV4" s="200" t="s">
        <v>325</v>
      </c>
      <c r="CW4" s="200" t="s">
        <v>326</v>
      </c>
      <c r="CX4" s="216" t="s">
        <v>113</v>
      </c>
      <c r="CY4" s="190" t="s">
        <v>333</v>
      </c>
      <c r="CZ4" s="51" t="s">
        <v>110</v>
      </c>
      <c r="DA4" s="51" t="s">
        <v>111</v>
      </c>
      <c r="DB4" s="209" t="s">
        <v>112</v>
      </c>
      <c r="DC4" s="207" t="s">
        <v>314</v>
      </c>
      <c r="DD4" s="68" t="s">
        <v>327</v>
      </c>
      <c r="DE4" s="200" t="s">
        <v>315</v>
      </c>
      <c r="DF4" s="200" t="s">
        <v>316</v>
      </c>
      <c r="DG4" s="200" t="s">
        <v>317</v>
      </c>
      <c r="DH4" s="200" t="s">
        <v>318</v>
      </c>
      <c r="DI4" s="200" t="s">
        <v>319</v>
      </c>
      <c r="DJ4" s="200" t="s">
        <v>320</v>
      </c>
      <c r="DK4" s="200" t="s">
        <v>321</v>
      </c>
      <c r="DL4" s="200" t="s">
        <v>322</v>
      </c>
      <c r="DM4" s="200" t="s">
        <v>323</v>
      </c>
      <c r="DN4" s="200" t="s">
        <v>324</v>
      </c>
      <c r="DO4" s="200" t="s">
        <v>325</v>
      </c>
      <c r="DP4" s="200" t="s">
        <v>326</v>
      </c>
      <c r="DQ4" s="212" t="s">
        <v>113</v>
      </c>
    </row>
    <row r="5" spans="1:126" s="84" customFormat="1" ht="108" x14ac:dyDescent="0.15">
      <c r="A5" s="54" t="s">
        <v>247</v>
      </c>
      <c r="B5" s="55">
        <v>44713</v>
      </c>
      <c r="C5" s="54" t="s">
        <v>118</v>
      </c>
      <c r="D5" s="54" t="s">
        <v>119</v>
      </c>
      <c r="E5" s="54" t="s">
        <v>135</v>
      </c>
      <c r="F5" s="54">
        <v>43</v>
      </c>
      <c r="G5" s="54" t="s">
        <v>120</v>
      </c>
      <c r="H5" s="56" t="s">
        <v>136</v>
      </c>
      <c r="I5" s="56" t="s">
        <v>137</v>
      </c>
      <c r="J5" s="54">
        <v>4</v>
      </c>
      <c r="K5" s="54" t="s">
        <v>133</v>
      </c>
      <c r="L5" s="145" t="s">
        <v>338</v>
      </c>
      <c r="M5" s="63" t="s">
        <v>329</v>
      </c>
      <c r="N5" s="63" t="s">
        <v>122</v>
      </c>
      <c r="O5" s="63">
        <v>100</v>
      </c>
      <c r="P5" s="63" t="s">
        <v>56</v>
      </c>
      <c r="Q5" s="64" t="s">
        <v>328</v>
      </c>
      <c r="R5" s="64" t="s">
        <v>332</v>
      </c>
      <c r="S5" s="63">
        <v>5</v>
      </c>
      <c r="T5" s="63" t="s">
        <v>164</v>
      </c>
      <c r="U5" s="63" t="s">
        <v>123</v>
      </c>
      <c r="V5" s="60">
        <v>10300</v>
      </c>
      <c r="W5" s="60">
        <v>10300</v>
      </c>
      <c r="X5" s="60">
        <v>10300</v>
      </c>
      <c r="Y5" s="58" t="s">
        <v>95</v>
      </c>
      <c r="Z5" s="78" t="s">
        <v>177</v>
      </c>
      <c r="AA5" s="59">
        <f>ROUNDUP(AB5*AC5/1000,0)</f>
        <v>10300</v>
      </c>
      <c r="AB5" s="58">
        <v>515</v>
      </c>
      <c r="AC5" s="58">
        <v>20000</v>
      </c>
      <c r="AD5" s="58" t="s">
        <v>165</v>
      </c>
      <c r="AE5" s="58" t="s">
        <v>253</v>
      </c>
      <c r="AF5" s="78" t="s">
        <v>339</v>
      </c>
      <c r="AG5" s="58">
        <v>10300</v>
      </c>
      <c r="AH5" s="54"/>
      <c r="AI5" s="54"/>
      <c r="AJ5" s="59" t="str">
        <f>IF(AK5="","",ROUNDUP(AK5*AL5/1000,0))</f>
        <v/>
      </c>
      <c r="AK5" s="54"/>
      <c r="AL5" s="54"/>
      <c r="AM5" s="58"/>
      <c r="AN5" s="58"/>
      <c r="AO5" s="78"/>
      <c r="AP5" s="58"/>
      <c r="AQ5" s="54"/>
      <c r="AR5" s="54"/>
      <c r="AS5" s="59" t="str">
        <f>IF(AT5="","",ROUNDUP(AT5*AU5/1000,0))</f>
        <v/>
      </c>
      <c r="AT5" s="54"/>
      <c r="AU5" s="54"/>
      <c r="AV5" s="54"/>
      <c r="AW5" s="58"/>
      <c r="AX5" s="78"/>
      <c r="AY5" s="58"/>
      <c r="AZ5" s="61" t="s">
        <v>121</v>
      </c>
      <c r="BA5" s="54" t="s">
        <v>131</v>
      </c>
      <c r="BB5" s="108"/>
      <c r="BC5" s="62" t="s">
        <v>124</v>
      </c>
      <c r="BD5" s="169" t="s">
        <v>176</v>
      </c>
      <c r="BE5" s="169" t="str">
        <f>C5</f>
        <v>熊本県○○市○○町1234-56</v>
      </c>
      <c r="BF5" s="169" t="s">
        <v>278</v>
      </c>
      <c r="BG5" s="169" t="str">
        <f>E5</f>
        <v>123-456-7890</v>
      </c>
      <c r="BH5" s="58">
        <v>10300</v>
      </c>
      <c r="BI5" s="58">
        <v>20</v>
      </c>
      <c r="BJ5" s="58">
        <v>10300</v>
      </c>
      <c r="BK5" s="58">
        <v>20</v>
      </c>
      <c r="BL5" s="58">
        <v>10300</v>
      </c>
      <c r="BM5" s="58">
        <v>20</v>
      </c>
      <c r="BN5" s="58">
        <v>10300</v>
      </c>
      <c r="BO5" s="70">
        <v>4</v>
      </c>
      <c r="BP5" s="70">
        <v>12</v>
      </c>
      <c r="BQ5" s="70">
        <v>25</v>
      </c>
      <c r="BR5" s="71" t="s">
        <v>138</v>
      </c>
      <c r="BS5" s="59">
        <f>+BN5</f>
        <v>10300</v>
      </c>
      <c r="BT5" s="60" t="s">
        <v>178</v>
      </c>
      <c r="BU5" s="58">
        <v>10000</v>
      </c>
      <c r="BV5" s="58">
        <v>10000</v>
      </c>
      <c r="BW5" s="102" t="s">
        <v>343</v>
      </c>
      <c r="BX5" s="54"/>
      <c r="BY5" s="134" t="s">
        <v>96</v>
      </c>
      <c r="BZ5" s="58" t="s">
        <v>177</v>
      </c>
      <c r="CA5" s="134"/>
      <c r="CB5" s="58"/>
      <c r="CC5" s="58"/>
      <c r="CD5" s="58"/>
      <c r="CE5" s="58"/>
      <c r="CF5" s="58"/>
      <c r="CG5" s="58" t="s">
        <v>213</v>
      </c>
      <c r="CH5" s="57" t="s">
        <v>182</v>
      </c>
      <c r="CI5" s="103">
        <f t="shared" ref="CI5:CI36" si="0">+AC5</f>
        <v>20000</v>
      </c>
      <c r="CJ5" s="84">
        <v>29973</v>
      </c>
      <c r="CK5" s="193">
        <f t="shared" ref="CK5:CK6" si="1">AA5</f>
        <v>10300</v>
      </c>
      <c r="CL5" s="195"/>
      <c r="CM5" s="201"/>
      <c r="CN5" s="199">
        <v>15000</v>
      </c>
      <c r="CO5" s="199">
        <v>14973</v>
      </c>
      <c r="CP5" s="199"/>
      <c r="CQ5" s="199"/>
      <c r="CR5" s="199"/>
      <c r="CS5" s="199"/>
      <c r="CT5" s="199"/>
      <c r="CU5" s="199"/>
      <c r="CV5" s="199"/>
      <c r="CW5" s="199"/>
      <c r="CX5" s="192">
        <f>S5</f>
        <v>5</v>
      </c>
      <c r="CY5" s="52" t="s">
        <v>335</v>
      </c>
      <c r="CZ5" s="84" t="s">
        <v>122</v>
      </c>
      <c r="DA5" s="84">
        <v>100</v>
      </c>
      <c r="DB5" s="201" t="s">
        <v>56</v>
      </c>
      <c r="DC5" s="190">
        <v>29973</v>
      </c>
      <c r="DD5" s="206">
        <v>29973</v>
      </c>
      <c r="DE5" s="195"/>
      <c r="DF5" s="201"/>
      <c r="DG5" s="199">
        <v>15000</v>
      </c>
      <c r="DH5" s="199">
        <v>14973</v>
      </c>
      <c r="DI5" s="199"/>
      <c r="DJ5" s="199"/>
      <c r="DK5" s="199"/>
      <c r="DL5" s="199"/>
      <c r="DM5" s="199"/>
      <c r="DN5" s="199"/>
      <c r="DO5" s="199"/>
      <c r="DP5" s="199"/>
      <c r="DQ5" s="192">
        <v>5</v>
      </c>
    </row>
    <row r="6" spans="1:126" s="84" customFormat="1" ht="108" x14ac:dyDescent="0.15">
      <c r="A6" s="54" t="s">
        <v>247</v>
      </c>
      <c r="B6" s="55">
        <v>44742</v>
      </c>
      <c r="C6" s="54" t="s">
        <v>125</v>
      </c>
      <c r="D6" s="54" t="s">
        <v>126</v>
      </c>
      <c r="E6" s="54" t="s">
        <v>127</v>
      </c>
      <c r="F6" s="54">
        <v>43</v>
      </c>
      <c r="G6" s="54" t="s">
        <v>128</v>
      </c>
      <c r="H6" s="56" t="s">
        <v>129</v>
      </c>
      <c r="I6" s="56" t="s">
        <v>130</v>
      </c>
      <c r="J6" s="54">
        <v>4</v>
      </c>
      <c r="K6" s="54" t="s">
        <v>133</v>
      </c>
      <c r="L6" s="145" t="s">
        <v>341</v>
      </c>
      <c r="M6" s="63" t="s">
        <v>329</v>
      </c>
      <c r="N6" s="63" t="s">
        <v>132</v>
      </c>
      <c r="O6" s="63">
        <v>1500</v>
      </c>
      <c r="P6" s="63" t="s">
        <v>97</v>
      </c>
      <c r="Q6" s="64" t="s">
        <v>330</v>
      </c>
      <c r="R6" s="64" t="s">
        <v>331</v>
      </c>
      <c r="S6" s="63">
        <v>0.04</v>
      </c>
      <c r="T6" s="63" t="s">
        <v>164</v>
      </c>
      <c r="U6" s="63" t="s">
        <v>123</v>
      </c>
      <c r="V6" s="60">
        <v>1000</v>
      </c>
      <c r="W6" s="60">
        <v>1000</v>
      </c>
      <c r="X6" s="60">
        <v>1000</v>
      </c>
      <c r="Y6" s="58" t="s">
        <v>95</v>
      </c>
      <c r="Z6" s="78" t="s">
        <v>177</v>
      </c>
      <c r="AA6" s="59">
        <f>ROUNDUP(AB6*AC6/1000,0)</f>
        <v>18000</v>
      </c>
      <c r="AB6" s="58">
        <v>515</v>
      </c>
      <c r="AC6" s="58">
        <v>34950</v>
      </c>
      <c r="AD6" s="58" t="s">
        <v>165</v>
      </c>
      <c r="AE6" s="58" t="s">
        <v>212</v>
      </c>
      <c r="AF6" s="78" t="s">
        <v>339</v>
      </c>
      <c r="AG6" s="58">
        <v>18000</v>
      </c>
      <c r="AH6" s="54"/>
      <c r="AI6" s="54"/>
      <c r="AJ6" s="59" t="str">
        <f t="shared" ref="AJ6:AJ69" si="2">IF(AK6="","",ROUNDUP(AK6*AL6/1000,0))</f>
        <v/>
      </c>
      <c r="AK6" s="54"/>
      <c r="AL6" s="54"/>
      <c r="AM6" s="58"/>
      <c r="AN6" s="58"/>
      <c r="AO6" s="78"/>
      <c r="AP6" s="58"/>
      <c r="AQ6" s="54"/>
      <c r="AR6" s="54"/>
      <c r="AS6" s="59" t="str">
        <f t="shared" ref="AS6:AS69" si="3">IF(AT6="","",ROUNDUP(AT6*AU6/1000,0))</f>
        <v/>
      </c>
      <c r="AT6" s="54"/>
      <c r="AU6" s="54"/>
      <c r="AV6" s="54"/>
      <c r="AW6" s="58"/>
      <c r="AX6" s="78"/>
      <c r="AY6" s="58"/>
      <c r="AZ6" s="61" t="s">
        <v>121</v>
      </c>
      <c r="BA6" s="54" t="s">
        <v>131</v>
      </c>
      <c r="BB6" s="50"/>
      <c r="BC6" s="62" t="s">
        <v>124</v>
      </c>
      <c r="BD6" s="169" t="s">
        <v>209</v>
      </c>
      <c r="BE6" s="169" t="str">
        <f t="shared" ref="BE6:BE69" si="4">C6</f>
        <v>熊本県△△郡△△町987-65</v>
      </c>
      <c r="BF6" s="169" t="s">
        <v>278</v>
      </c>
      <c r="BG6" s="169" t="str">
        <f t="shared" ref="BG6:BG69" si="5">E6</f>
        <v>234-567-8901</v>
      </c>
      <c r="BH6" s="58">
        <v>1000</v>
      </c>
      <c r="BI6" s="58">
        <v>15</v>
      </c>
      <c r="BJ6" s="58">
        <v>1000</v>
      </c>
      <c r="BK6" s="58">
        <v>15</v>
      </c>
      <c r="BL6" s="58">
        <v>1000</v>
      </c>
      <c r="BM6" s="58">
        <v>15</v>
      </c>
      <c r="BN6" s="58">
        <v>18000</v>
      </c>
      <c r="BO6" s="70">
        <v>4</v>
      </c>
      <c r="BP6" s="70">
        <v>12</v>
      </c>
      <c r="BQ6" s="70">
        <v>20</v>
      </c>
      <c r="BR6" s="71" t="s">
        <v>138</v>
      </c>
      <c r="BS6" s="59">
        <f t="shared" ref="BS6:BS69" si="6">+BN6</f>
        <v>18000</v>
      </c>
      <c r="BT6" s="60" t="s">
        <v>208</v>
      </c>
      <c r="BU6" s="58">
        <v>10000</v>
      </c>
      <c r="BV6" s="58">
        <v>10000</v>
      </c>
      <c r="BW6" s="102" t="s">
        <v>342</v>
      </c>
      <c r="BX6" s="54"/>
      <c r="BY6" s="134" t="s">
        <v>96</v>
      </c>
      <c r="BZ6" s="78" t="s">
        <v>177</v>
      </c>
      <c r="CA6" s="134"/>
      <c r="CB6" s="58"/>
      <c r="CC6" s="58"/>
      <c r="CD6" s="58"/>
      <c r="CE6" s="58"/>
      <c r="CF6" s="58"/>
      <c r="CG6" s="58"/>
      <c r="CH6" s="57" t="s">
        <v>182</v>
      </c>
      <c r="CI6" s="103">
        <f t="shared" si="0"/>
        <v>34950</v>
      </c>
      <c r="CJ6" s="84">
        <v>21600</v>
      </c>
      <c r="CK6" s="193">
        <f t="shared" si="1"/>
        <v>18000</v>
      </c>
      <c r="CL6" s="194">
        <v>1800</v>
      </c>
      <c r="CM6" s="194">
        <v>1800</v>
      </c>
      <c r="CN6" s="194">
        <v>1800</v>
      </c>
      <c r="CO6" s="194">
        <v>1800</v>
      </c>
      <c r="CP6" s="194">
        <v>1800</v>
      </c>
      <c r="CQ6" s="194">
        <v>1800</v>
      </c>
      <c r="CR6" s="194">
        <v>1800</v>
      </c>
      <c r="CS6" s="194">
        <v>1800</v>
      </c>
      <c r="CT6" s="194">
        <v>1800</v>
      </c>
      <c r="CU6" s="194">
        <v>1800</v>
      </c>
      <c r="CV6" s="194">
        <v>1800</v>
      </c>
      <c r="CW6" s="194">
        <v>1800</v>
      </c>
      <c r="CX6" s="192">
        <f t="shared" ref="CX6" si="7">S6</f>
        <v>0.04</v>
      </c>
      <c r="CY6" s="52" t="s">
        <v>335</v>
      </c>
      <c r="CZ6" s="84" t="s">
        <v>132</v>
      </c>
      <c r="DA6" s="84">
        <v>1500</v>
      </c>
      <c r="DB6" s="201" t="s">
        <v>97</v>
      </c>
      <c r="DC6" s="190">
        <v>21600</v>
      </c>
      <c r="DD6" s="206">
        <v>3000</v>
      </c>
      <c r="DE6" s="194">
        <v>1800</v>
      </c>
      <c r="DF6" s="194">
        <v>1800</v>
      </c>
      <c r="DG6" s="194">
        <v>1800</v>
      </c>
      <c r="DH6" s="194">
        <v>1800</v>
      </c>
      <c r="DI6" s="194">
        <v>1800</v>
      </c>
      <c r="DJ6" s="194">
        <v>1800</v>
      </c>
      <c r="DK6" s="194">
        <v>1800</v>
      </c>
      <c r="DL6" s="194">
        <v>1800</v>
      </c>
      <c r="DM6" s="194">
        <v>1800</v>
      </c>
      <c r="DN6" s="194">
        <v>1800</v>
      </c>
      <c r="DO6" s="194">
        <v>1800</v>
      </c>
      <c r="DP6" s="194">
        <v>1800</v>
      </c>
      <c r="DQ6" s="192">
        <v>0.04</v>
      </c>
    </row>
    <row r="7" spans="1:126" s="122" customFormat="1" ht="108" x14ac:dyDescent="0.15">
      <c r="A7" s="65">
        <v>1</v>
      </c>
      <c r="B7" s="146">
        <v>44737</v>
      </c>
      <c r="C7" s="147" t="s">
        <v>125</v>
      </c>
      <c r="D7" s="147" t="s">
        <v>126</v>
      </c>
      <c r="E7" s="147" t="s">
        <v>127</v>
      </c>
      <c r="F7" s="147">
        <v>43</v>
      </c>
      <c r="G7" s="147" t="s">
        <v>128</v>
      </c>
      <c r="H7" s="148" t="s">
        <v>129</v>
      </c>
      <c r="I7" s="148" t="s">
        <v>130</v>
      </c>
      <c r="J7" s="147">
        <v>4</v>
      </c>
      <c r="K7" s="147" t="s">
        <v>276</v>
      </c>
      <c r="L7" s="213" t="s">
        <v>344</v>
      </c>
      <c r="M7" s="63"/>
      <c r="N7" s="214" t="s">
        <v>122</v>
      </c>
      <c r="O7" s="149">
        <v>100</v>
      </c>
      <c r="P7" s="149" t="s">
        <v>277</v>
      </c>
      <c r="Q7" s="150"/>
      <c r="R7" s="150"/>
      <c r="S7" s="149"/>
      <c r="T7" s="149"/>
      <c r="U7" s="149"/>
      <c r="V7" s="151"/>
      <c r="W7" s="151"/>
      <c r="X7" s="151"/>
      <c r="Y7" s="152" t="s">
        <v>95</v>
      </c>
      <c r="Z7" s="153" t="s">
        <v>177</v>
      </c>
      <c r="AA7" s="120">
        <f>ROUNDUP(AB7*AC7/1000,0)</f>
        <v>10300</v>
      </c>
      <c r="AB7" s="152">
        <v>515</v>
      </c>
      <c r="AC7" s="152">
        <v>20000</v>
      </c>
      <c r="AD7" s="152" t="s">
        <v>165</v>
      </c>
      <c r="AE7" s="152" t="s">
        <v>212</v>
      </c>
      <c r="AF7" s="153" t="s">
        <v>339</v>
      </c>
      <c r="AG7" s="152">
        <v>10300</v>
      </c>
      <c r="AH7" s="147"/>
      <c r="AI7" s="147"/>
      <c r="AJ7" s="120" t="str">
        <f>IF(AK7="","",ROUNDUP(AK7*AL7/1000,0))</f>
        <v/>
      </c>
      <c r="AK7" s="147"/>
      <c r="AL7" s="147"/>
      <c r="AM7" s="152"/>
      <c r="AN7" s="152"/>
      <c r="AO7" s="153"/>
      <c r="AP7" s="152"/>
      <c r="AQ7" s="147"/>
      <c r="AR7" s="147"/>
      <c r="AS7" s="120" t="str">
        <f>IF(AT7="","",ROUNDUP(AT7*AU7/1000,0))</f>
        <v/>
      </c>
      <c r="AT7" s="147"/>
      <c r="AU7" s="147"/>
      <c r="AV7" s="147"/>
      <c r="AW7" s="152"/>
      <c r="AX7" s="153"/>
      <c r="AY7" s="152"/>
      <c r="AZ7" s="154" t="s">
        <v>121</v>
      </c>
      <c r="BA7" s="147" t="s">
        <v>131</v>
      </c>
      <c r="BB7" s="155"/>
      <c r="BC7" s="156" t="s">
        <v>124</v>
      </c>
      <c r="BD7" s="171" t="s">
        <v>176</v>
      </c>
      <c r="BE7" s="170" t="str">
        <f t="shared" si="4"/>
        <v>熊本県△△郡△△町987-65</v>
      </c>
      <c r="BF7" s="171" t="s">
        <v>279</v>
      </c>
      <c r="BG7" s="170" t="str">
        <f t="shared" si="5"/>
        <v>234-567-8901</v>
      </c>
      <c r="BH7" s="152"/>
      <c r="BI7" s="152"/>
      <c r="BJ7" s="152"/>
      <c r="BK7" s="152"/>
      <c r="BL7" s="152"/>
      <c r="BM7" s="152"/>
      <c r="BN7" s="152">
        <v>10300</v>
      </c>
      <c r="BO7" s="157">
        <v>4</v>
      </c>
      <c r="BP7" s="157">
        <v>12</v>
      </c>
      <c r="BQ7" s="157">
        <v>20</v>
      </c>
      <c r="BR7" s="158" t="s">
        <v>138</v>
      </c>
      <c r="BS7" s="120">
        <f t="shared" si="6"/>
        <v>10300</v>
      </c>
      <c r="BT7" s="151" t="s">
        <v>178</v>
      </c>
      <c r="BU7" s="152">
        <v>10000</v>
      </c>
      <c r="BV7" s="152">
        <v>10000</v>
      </c>
      <c r="BW7" s="159" t="s">
        <v>342</v>
      </c>
      <c r="BX7" s="147"/>
      <c r="BY7" s="160" t="s">
        <v>96</v>
      </c>
      <c r="BZ7" s="153" t="s">
        <v>177</v>
      </c>
      <c r="CA7" s="160" t="s">
        <v>96</v>
      </c>
      <c r="CB7" s="152"/>
      <c r="CC7" s="152"/>
      <c r="CD7" s="152"/>
      <c r="CE7" s="152"/>
      <c r="CF7" s="152"/>
      <c r="CG7" s="152"/>
      <c r="CH7" s="161" t="s">
        <v>182</v>
      </c>
      <c r="CI7" s="121">
        <f t="shared" si="0"/>
        <v>20000</v>
      </c>
      <c r="CJ7" s="122">
        <v>3000</v>
      </c>
      <c r="CK7" s="193">
        <f>AA7</f>
        <v>10300</v>
      </c>
      <c r="CL7" s="194"/>
      <c r="CM7" s="202"/>
      <c r="CN7" s="199">
        <v>1500</v>
      </c>
      <c r="CO7" s="199">
        <v>1500</v>
      </c>
      <c r="CP7" s="199">
        <v>1500</v>
      </c>
      <c r="CQ7" s="199">
        <v>1500</v>
      </c>
      <c r="CR7" s="199">
        <v>1500</v>
      </c>
      <c r="CS7" s="199">
        <v>1500</v>
      </c>
      <c r="CT7" s="199">
        <v>1300</v>
      </c>
      <c r="CU7" s="199"/>
      <c r="CV7" s="199"/>
      <c r="CW7" s="199"/>
      <c r="CX7" s="192">
        <v>5</v>
      </c>
      <c r="CY7" s="52" t="s">
        <v>334</v>
      </c>
      <c r="CZ7" s="122" t="s">
        <v>122</v>
      </c>
      <c r="DA7" s="122">
        <v>10</v>
      </c>
      <c r="DB7" s="210" t="s">
        <v>277</v>
      </c>
      <c r="DC7" s="122">
        <v>10300</v>
      </c>
      <c r="DD7" s="206">
        <v>10300</v>
      </c>
      <c r="DE7" s="194"/>
      <c r="DF7" s="202"/>
      <c r="DG7" s="199">
        <v>1500</v>
      </c>
      <c r="DH7" s="199">
        <v>1500</v>
      </c>
      <c r="DI7" s="199">
        <v>1500</v>
      </c>
      <c r="DJ7" s="199">
        <v>1500</v>
      </c>
      <c r="DK7" s="199">
        <v>1500</v>
      </c>
      <c r="DL7" s="199">
        <v>1500</v>
      </c>
      <c r="DM7" s="199">
        <v>1300</v>
      </c>
      <c r="DN7" s="199"/>
      <c r="DO7" s="199"/>
      <c r="DP7" s="199"/>
      <c r="DQ7" s="192">
        <v>5</v>
      </c>
    </row>
    <row r="8" spans="1:126" s="84" customFormat="1" x14ac:dyDescent="0.15">
      <c r="A8" s="65">
        <v>2</v>
      </c>
      <c r="B8" s="146">
        <v>44742</v>
      </c>
      <c r="C8" s="147"/>
      <c r="D8" s="147"/>
      <c r="E8" s="147"/>
      <c r="F8" s="147"/>
      <c r="G8" s="147"/>
      <c r="H8" s="148"/>
      <c r="I8" s="148"/>
      <c r="J8" s="147"/>
      <c r="K8" s="147"/>
      <c r="L8" s="213"/>
      <c r="M8" s="63"/>
      <c r="N8" s="149"/>
      <c r="O8" s="149"/>
      <c r="P8" s="149"/>
      <c r="Q8" s="150"/>
      <c r="R8" s="150"/>
      <c r="S8" s="149"/>
      <c r="T8" s="149"/>
      <c r="U8" s="149"/>
      <c r="V8" s="151"/>
      <c r="W8" s="151"/>
      <c r="X8" s="151"/>
      <c r="Y8" s="152"/>
      <c r="Z8" s="153"/>
      <c r="AA8" s="59">
        <f t="shared" ref="AA8:AA71" si="8">ROUNDUP(AB8*AC8/1000,0)</f>
        <v>0</v>
      </c>
      <c r="AB8" s="152">
        <v>519</v>
      </c>
      <c r="AC8" s="152"/>
      <c r="AD8" s="152"/>
      <c r="AE8" s="152"/>
      <c r="AF8" s="153"/>
      <c r="AG8" s="152"/>
      <c r="AH8" s="147"/>
      <c r="AI8" s="147"/>
      <c r="AJ8" s="59">
        <f t="shared" si="2"/>
        <v>0</v>
      </c>
      <c r="AK8" s="147">
        <v>519</v>
      </c>
      <c r="AL8" s="147"/>
      <c r="AM8" s="152"/>
      <c r="AN8" s="152"/>
      <c r="AO8" s="153"/>
      <c r="AP8" s="152"/>
      <c r="AQ8" s="147"/>
      <c r="AR8" s="147"/>
      <c r="AS8" s="59">
        <f t="shared" si="3"/>
        <v>0</v>
      </c>
      <c r="AT8" s="147">
        <v>519</v>
      </c>
      <c r="AU8" s="147"/>
      <c r="AV8" s="147"/>
      <c r="AW8" s="152"/>
      <c r="AX8" s="153"/>
      <c r="AY8" s="152"/>
      <c r="AZ8" s="154"/>
      <c r="BA8" s="147"/>
      <c r="BB8" s="155"/>
      <c r="BC8" s="156"/>
      <c r="BD8" s="171" t="s">
        <v>176</v>
      </c>
      <c r="BE8" s="170">
        <f t="shared" si="4"/>
        <v>0</v>
      </c>
      <c r="BF8" s="171" t="s">
        <v>279</v>
      </c>
      <c r="BG8" s="170">
        <f t="shared" si="5"/>
        <v>0</v>
      </c>
      <c r="BH8" s="152"/>
      <c r="BI8" s="152"/>
      <c r="BJ8" s="152"/>
      <c r="BK8" s="152"/>
      <c r="BL8" s="152"/>
      <c r="BM8" s="152"/>
      <c r="BN8" s="152"/>
      <c r="BO8" s="157"/>
      <c r="BP8" s="157"/>
      <c r="BQ8" s="157"/>
      <c r="BR8" s="158"/>
      <c r="BS8" s="120">
        <f t="shared" si="6"/>
        <v>0</v>
      </c>
      <c r="BT8" s="162"/>
      <c r="BU8" s="163"/>
      <c r="BV8" s="163"/>
      <c r="BW8" s="164"/>
      <c r="BX8" s="165"/>
      <c r="BY8" s="166"/>
      <c r="BZ8" s="163"/>
      <c r="CA8" s="166"/>
      <c r="CB8" s="163"/>
      <c r="CC8" s="167"/>
      <c r="CD8" s="167"/>
      <c r="CE8" s="167"/>
      <c r="CF8" s="167"/>
      <c r="CG8" s="163"/>
      <c r="CH8" s="168"/>
      <c r="CI8" s="103">
        <f t="shared" si="0"/>
        <v>0</v>
      </c>
      <c r="CK8" s="193">
        <f t="shared" ref="CK8:CK71" si="9">AA8</f>
        <v>0</v>
      </c>
      <c r="CL8" s="199"/>
      <c r="CM8" s="199"/>
      <c r="CN8" s="199"/>
      <c r="CO8" s="199"/>
      <c r="CP8" s="199"/>
      <c r="CQ8" s="199"/>
      <c r="CR8" s="199"/>
      <c r="CS8" s="199"/>
      <c r="CT8" s="199"/>
      <c r="CU8" s="199"/>
      <c r="CV8" s="199"/>
      <c r="CW8" s="199"/>
      <c r="CX8" s="192"/>
      <c r="DB8" s="210"/>
      <c r="DC8" s="190"/>
      <c r="DD8" s="206"/>
      <c r="DE8" s="199"/>
      <c r="DF8" s="199"/>
      <c r="DG8" s="199"/>
      <c r="DH8" s="199"/>
      <c r="DI8" s="199"/>
      <c r="DJ8" s="199"/>
      <c r="DK8" s="199"/>
      <c r="DL8" s="199"/>
      <c r="DM8" s="199"/>
      <c r="DN8" s="199"/>
      <c r="DO8" s="199"/>
      <c r="DP8" s="199"/>
      <c r="DQ8" s="192"/>
    </row>
    <row r="9" spans="1:126" s="84" customFormat="1" x14ac:dyDescent="0.15">
      <c r="A9" s="65">
        <v>3</v>
      </c>
      <c r="B9" s="146"/>
      <c r="C9" s="147"/>
      <c r="D9" s="147"/>
      <c r="E9" s="147"/>
      <c r="F9" s="147"/>
      <c r="G9" s="147"/>
      <c r="H9" s="148"/>
      <c r="I9" s="148"/>
      <c r="J9" s="147"/>
      <c r="K9" s="147"/>
      <c r="L9" s="213"/>
      <c r="M9" s="63"/>
      <c r="N9" s="149"/>
      <c r="O9" s="149"/>
      <c r="P9" s="149"/>
      <c r="Q9" s="150"/>
      <c r="R9" s="150"/>
      <c r="S9" s="149"/>
      <c r="T9" s="149"/>
      <c r="U9" s="149"/>
      <c r="V9" s="151"/>
      <c r="W9" s="151"/>
      <c r="X9" s="151"/>
      <c r="Y9" s="152"/>
      <c r="Z9" s="153"/>
      <c r="AA9" s="59">
        <f t="shared" si="8"/>
        <v>0</v>
      </c>
      <c r="AB9" s="152"/>
      <c r="AC9" s="152"/>
      <c r="AD9" s="152"/>
      <c r="AE9" s="152"/>
      <c r="AF9" s="153"/>
      <c r="AG9" s="152"/>
      <c r="AH9" s="147"/>
      <c r="AI9" s="147"/>
      <c r="AJ9" s="59" t="str">
        <f t="shared" si="2"/>
        <v/>
      </c>
      <c r="AK9" s="147"/>
      <c r="AL9" s="147"/>
      <c r="AM9" s="152"/>
      <c r="AN9" s="152"/>
      <c r="AO9" s="153"/>
      <c r="AP9" s="152"/>
      <c r="AQ9" s="147"/>
      <c r="AR9" s="147"/>
      <c r="AS9" s="59" t="str">
        <f t="shared" si="3"/>
        <v/>
      </c>
      <c r="AT9" s="147"/>
      <c r="AU9" s="147"/>
      <c r="AV9" s="147"/>
      <c r="AW9" s="152"/>
      <c r="AX9" s="153"/>
      <c r="AY9" s="152"/>
      <c r="AZ9" s="154"/>
      <c r="BA9" s="147"/>
      <c r="BB9" s="155"/>
      <c r="BC9" s="156"/>
      <c r="BD9" s="171" t="s">
        <v>176</v>
      </c>
      <c r="BE9" s="170">
        <f t="shared" si="4"/>
        <v>0</v>
      </c>
      <c r="BF9" s="171" t="s">
        <v>279</v>
      </c>
      <c r="BG9" s="170">
        <f t="shared" si="5"/>
        <v>0</v>
      </c>
      <c r="BH9" s="152"/>
      <c r="BI9" s="152"/>
      <c r="BJ9" s="152"/>
      <c r="BK9" s="152"/>
      <c r="BL9" s="152"/>
      <c r="BM9" s="152"/>
      <c r="BN9" s="152"/>
      <c r="BO9" s="157"/>
      <c r="BP9" s="157"/>
      <c r="BQ9" s="157"/>
      <c r="BR9" s="158"/>
      <c r="BS9" s="120">
        <f t="shared" si="6"/>
        <v>0</v>
      </c>
      <c r="BT9" s="162"/>
      <c r="BU9" s="163"/>
      <c r="BV9" s="163"/>
      <c r="BW9" s="164"/>
      <c r="BX9" s="165"/>
      <c r="BY9" s="166"/>
      <c r="BZ9" s="163"/>
      <c r="CA9" s="166"/>
      <c r="CB9" s="163"/>
      <c r="CC9" s="167"/>
      <c r="CD9" s="167"/>
      <c r="CE9" s="167"/>
      <c r="CF9" s="167"/>
      <c r="CG9" s="163"/>
      <c r="CH9" s="168"/>
      <c r="CI9" s="103">
        <f t="shared" si="0"/>
        <v>0</v>
      </c>
      <c r="CK9" s="193">
        <f t="shared" si="9"/>
        <v>0</v>
      </c>
      <c r="CL9" s="199"/>
      <c r="CM9" s="199"/>
      <c r="CN9" s="199"/>
      <c r="CO9" s="199"/>
      <c r="CP9" s="199"/>
      <c r="CQ9" s="199"/>
      <c r="CR9" s="199"/>
      <c r="CS9" s="199"/>
      <c r="CT9" s="199"/>
      <c r="CU9" s="199"/>
      <c r="CV9" s="199"/>
      <c r="CW9" s="199"/>
      <c r="CX9" s="192"/>
      <c r="DB9" s="210"/>
      <c r="DC9" s="190"/>
      <c r="DD9" s="206"/>
      <c r="DE9" s="199"/>
      <c r="DF9" s="199"/>
      <c r="DG9" s="199"/>
      <c r="DH9" s="199"/>
      <c r="DI9" s="199"/>
      <c r="DJ9" s="199"/>
      <c r="DK9" s="199"/>
      <c r="DL9" s="199"/>
      <c r="DM9" s="199"/>
      <c r="DN9" s="199"/>
      <c r="DO9" s="199"/>
      <c r="DP9" s="199"/>
      <c r="DQ9" s="192"/>
    </row>
    <row r="10" spans="1:126" s="84" customFormat="1" x14ac:dyDescent="0.15">
      <c r="A10" s="65">
        <v>4</v>
      </c>
      <c r="B10" s="146"/>
      <c r="C10" s="147"/>
      <c r="D10" s="147"/>
      <c r="E10" s="147"/>
      <c r="F10" s="147"/>
      <c r="G10" s="147"/>
      <c r="H10" s="148"/>
      <c r="I10" s="148"/>
      <c r="J10" s="147"/>
      <c r="K10" s="147"/>
      <c r="L10" s="213"/>
      <c r="M10" s="63"/>
      <c r="N10" s="149"/>
      <c r="O10" s="149"/>
      <c r="P10" s="149"/>
      <c r="Q10" s="150"/>
      <c r="R10" s="150"/>
      <c r="S10" s="149"/>
      <c r="T10" s="149"/>
      <c r="U10" s="149"/>
      <c r="V10" s="151"/>
      <c r="W10" s="151"/>
      <c r="X10" s="151"/>
      <c r="Y10" s="152"/>
      <c r="Z10" s="153"/>
      <c r="AA10" s="59">
        <f t="shared" si="8"/>
        <v>0</v>
      </c>
      <c r="AB10" s="152"/>
      <c r="AC10" s="152"/>
      <c r="AD10" s="152"/>
      <c r="AE10" s="152"/>
      <c r="AF10" s="153"/>
      <c r="AG10" s="152"/>
      <c r="AH10" s="147"/>
      <c r="AI10" s="147"/>
      <c r="AJ10" s="59" t="str">
        <f t="shared" si="2"/>
        <v/>
      </c>
      <c r="AK10" s="147"/>
      <c r="AL10" s="147"/>
      <c r="AM10" s="152"/>
      <c r="AN10" s="152"/>
      <c r="AO10" s="153"/>
      <c r="AP10" s="152"/>
      <c r="AQ10" s="147"/>
      <c r="AR10" s="147"/>
      <c r="AS10" s="59" t="str">
        <f t="shared" si="3"/>
        <v/>
      </c>
      <c r="AT10" s="147"/>
      <c r="AU10" s="147"/>
      <c r="AV10" s="147"/>
      <c r="AW10" s="152"/>
      <c r="AX10" s="153"/>
      <c r="AY10" s="152"/>
      <c r="AZ10" s="154"/>
      <c r="BA10" s="147"/>
      <c r="BB10" s="155"/>
      <c r="BC10" s="156"/>
      <c r="BD10" s="171" t="s">
        <v>176</v>
      </c>
      <c r="BE10" s="170">
        <f t="shared" si="4"/>
        <v>0</v>
      </c>
      <c r="BF10" s="171" t="s">
        <v>279</v>
      </c>
      <c r="BG10" s="170">
        <f t="shared" si="5"/>
        <v>0</v>
      </c>
      <c r="BH10" s="152"/>
      <c r="BI10" s="152"/>
      <c r="BJ10" s="152"/>
      <c r="BK10" s="152"/>
      <c r="BL10" s="152"/>
      <c r="BM10" s="152"/>
      <c r="BN10" s="152"/>
      <c r="BO10" s="157"/>
      <c r="BP10" s="157"/>
      <c r="BQ10" s="157"/>
      <c r="BR10" s="158"/>
      <c r="BS10" s="120">
        <f t="shared" si="6"/>
        <v>0</v>
      </c>
      <c r="BT10" s="162"/>
      <c r="BU10" s="163"/>
      <c r="BV10" s="163"/>
      <c r="BW10" s="164"/>
      <c r="BX10" s="165"/>
      <c r="BY10" s="166"/>
      <c r="BZ10" s="163"/>
      <c r="CA10" s="166"/>
      <c r="CB10" s="163"/>
      <c r="CC10" s="167"/>
      <c r="CD10" s="167"/>
      <c r="CE10" s="167"/>
      <c r="CF10" s="167"/>
      <c r="CG10" s="163"/>
      <c r="CH10" s="168"/>
      <c r="CI10" s="103">
        <f t="shared" si="0"/>
        <v>0</v>
      </c>
      <c r="CK10" s="193">
        <f t="shared" si="9"/>
        <v>0</v>
      </c>
      <c r="CL10" s="199"/>
      <c r="CM10" s="199"/>
      <c r="CN10" s="199"/>
      <c r="CO10" s="199"/>
      <c r="CP10" s="199"/>
      <c r="CQ10" s="199"/>
      <c r="CR10" s="199"/>
      <c r="CS10" s="199"/>
      <c r="CT10" s="199"/>
      <c r="CU10" s="199"/>
      <c r="CV10" s="199"/>
      <c r="CW10" s="199"/>
      <c r="CX10" s="192"/>
      <c r="DB10" s="210"/>
      <c r="DC10" s="190"/>
      <c r="DD10" s="206"/>
      <c r="DE10" s="199"/>
      <c r="DF10" s="199"/>
      <c r="DG10" s="199"/>
      <c r="DH10" s="199"/>
      <c r="DI10" s="199"/>
      <c r="DJ10" s="199"/>
      <c r="DK10" s="199"/>
      <c r="DL10" s="199"/>
      <c r="DM10" s="199"/>
      <c r="DN10" s="199"/>
      <c r="DO10" s="199"/>
      <c r="DP10" s="199"/>
      <c r="DQ10" s="192"/>
    </row>
    <row r="11" spans="1:126" s="84" customFormat="1" x14ac:dyDescent="0.15">
      <c r="A11" s="65">
        <v>5</v>
      </c>
      <c r="B11" s="146"/>
      <c r="C11" s="147"/>
      <c r="D11" s="147"/>
      <c r="E11" s="147"/>
      <c r="F11" s="147"/>
      <c r="G11" s="147"/>
      <c r="H11" s="148"/>
      <c r="I11" s="148"/>
      <c r="J11" s="147"/>
      <c r="K11" s="147"/>
      <c r="L11" s="213"/>
      <c r="M11" s="63"/>
      <c r="N11" s="149"/>
      <c r="O11" s="149"/>
      <c r="P11" s="149"/>
      <c r="Q11" s="150"/>
      <c r="R11" s="150"/>
      <c r="S11" s="149"/>
      <c r="T11" s="149"/>
      <c r="U11" s="149"/>
      <c r="V11" s="151"/>
      <c r="W11" s="151"/>
      <c r="X11" s="151"/>
      <c r="Y11" s="152"/>
      <c r="Z11" s="153"/>
      <c r="AA11" s="59">
        <f t="shared" si="8"/>
        <v>0</v>
      </c>
      <c r="AB11" s="152"/>
      <c r="AC11" s="152"/>
      <c r="AD11" s="152"/>
      <c r="AE11" s="152"/>
      <c r="AF11" s="153"/>
      <c r="AG11" s="152"/>
      <c r="AH11" s="147"/>
      <c r="AI11" s="147"/>
      <c r="AJ11" s="59" t="str">
        <f t="shared" si="2"/>
        <v/>
      </c>
      <c r="AK11" s="147"/>
      <c r="AL11" s="147"/>
      <c r="AM11" s="152"/>
      <c r="AN11" s="152"/>
      <c r="AO11" s="153"/>
      <c r="AP11" s="152"/>
      <c r="AQ11" s="147"/>
      <c r="AR11" s="147"/>
      <c r="AS11" s="59" t="str">
        <f t="shared" si="3"/>
        <v/>
      </c>
      <c r="AT11" s="147"/>
      <c r="AU11" s="147"/>
      <c r="AV11" s="147"/>
      <c r="AW11" s="152"/>
      <c r="AX11" s="153"/>
      <c r="AY11" s="152"/>
      <c r="AZ11" s="154"/>
      <c r="BA11" s="147"/>
      <c r="BB11" s="155"/>
      <c r="BC11" s="156"/>
      <c r="BD11" s="171" t="s">
        <v>176</v>
      </c>
      <c r="BE11" s="170">
        <f t="shared" si="4"/>
        <v>0</v>
      </c>
      <c r="BF11" s="171" t="s">
        <v>279</v>
      </c>
      <c r="BG11" s="170">
        <f t="shared" si="5"/>
        <v>0</v>
      </c>
      <c r="BH11" s="152"/>
      <c r="BI11" s="152"/>
      <c r="BJ11" s="152"/>
      <c r="BK11" s="152"/>
      <c r="BL11" s="152"/>
      <c r="BM11" s="152"/>
      <c r="BN11" s="152"/>
      <c r="BO11" s="157"/>
      <c r="BP11" s="157"/>
      <c r="BQ11" s="157"/>
      <c r="BR11" s="158"/>
      <c r="BS11" s="120">
        <f t="shared" si="6"/>
        <v>0</v>
      </c>
      <c r="BT11" s="162"/>
      <c r="BU11" s="163"/>
      <c r="BV11" s="163"/>
      <c r="BW11" s="164"/>
      <c r="BX11" s="165"/>
      <c r="BY11" s="166"/>
      <c r="BZ11" s="163"/>
      <c r="CA11" s="166"/>
      <c r="CB11" s="163"/>
      <c r="CC11" s="167"/>
      <c r="CD11" s="167"/>
      <c r="CE11" s="167"/>
      <c r="CF11" s="167"/>
      <c r="CG11" s="163"/>
      <c r="CH11" s="168"/>
      <c r="CI11" s="103">
        <f t="shared" si="0"/>
        <v>0</v>
      </c>
      <c r="CK11" s="193">
        <f t="shared" si="9"/>
        <v>0</v>
      </c>
      <c r="CL11" s="199"/>
      <c r="CM11" s="199"/>
      <c r="CN11" s="199"/>
      <c r="CO11" s="199"/>
      <c r="CP11" s="199"/>
      <c r="CQ11" s="199"/>
      <c r="CR11" s="199"/>
      <c r="CS11" s="199"/>
      <c r="CT11" s="199"/>
      <c r="CU11" s="199"/>
      <c r="CV11" s="199"/>
      <c r="CW11" s="199"/>
      <c r="CX11" s="192"/>
      <c r="DB11" s="210"/>
      <c r="DC11" s="190"/>
      <c r="DD11" s="206"/>
      <c r="DE11" s="199"/>
      <c r="DF11" s="199"/>
      <c r="DG11" s="199"/>
      <c r="DH11" s="199"/>
      <c r="DI11" s="199"/>
      <c r="DJ11" s="199"/>
      <c r="DK11" s="199"/>
      <c r="DL11" s="199"/>
      <c r="DM11" s="199"/>
      <c r="DN11" s="199"/>
      <c r="DO11" s="199"/>
      <c r="DP11" s="199"/>
      <c r="DQ11" s="192"/>
    </row>
    <row r="12" spans="1:126" s="84" customFormat="1" x14ac:dyDescent="0.15">
      <c r="A12" s="65">
        <v>6</v>
      </c>
      <c r="B12" s="146"/>
      <c r="C12" s="147"/>
      <c r="D12" s="147"/>
      <c r="E12" s="147"/>
      <c r="F12" s="147"/>
      <c r="G12" s="147"/>
      <c r="H12" s="148"/>
      <c r="I12" s="148"/>
      <c r="J12" s="147"/>
      <c r="K12" s="147"/>
      <c r="L12" s="213"/>
      <c r="M12" s="63"/>
      <c r="N12" s="149"/>
      <c r="O12" s="149"/>
      <c r="P12" s="149"/>
      <c r="Q12" s="150"/>
      <c r="R12" s="150"/>
      <c r="S12" s="149"/>
      <c r="T12" s="149"/>
      <c r="U12" s="149"/>
      <c r="V12" s="151"/>
      <c r="W12" s="151"/>
      <c r="X12" s="151"/>
      <c r="Y12" s="152"/>
      <c r="Z12" s="153"/>
      <c r="AA12" s="59">
        <f t="shared" si="8"/>
        <v>0</v>
      </c>
      <c r="AB12" s="152"/>
      <c r="AC12" s="152"/>
      <c r="AD12" s="152"/>
      <c r="AE12" s="152"/>
      <c r="AF12" s="153"/>
      <c r="AG12" s="152"/>
      <c r="AH12" s="147"/>
      <c r="AI12" s="147"/>
      <c r="AJ12" s="59" t="str">
        <f t="shared" si="2"/>
        <v/>
      </c>
      <c r="AK12" s="147"/>
      <c r="AL12" s="147"/>
      <c r="AM12" s="152"/>
      <c r="AN12" s="152"/>
      <c r="AO12" s="153"/>
      <c r="AP12" s="152"/>
      <c r="AQ12" s="147"/>
      <c r="AR12" s="147"/>
      <c r="AS12" s="59" t="str">
        <f t="shared" si="3"/>
        <v/>
      </c>
      <c r="AT12" s="147"/>
      <c r="AU12" s="147"/>
      <c r="AV12" s="147"/>
      <c r="AW12" s="152"/>
      <c r="AX12" s="153"/>
      <c r="AY12" s="152"/>
      <c r="AZ12" s="154"/>
      <c r="BA12" s="147"/>
      <c r="BB12" s="155"/>
      <c r="BC12" s="156"/>
      <c r="BD12" s="171" t="s">
        <v>176</v>
      </c>
      <c r="BE12" s="170">
        <f t="shared" si="4"/>
        <v>0</v>
      </c>
      <c r="BF12" s="171" t="s">
        <v>279</v>
      </c>
      <c r="BG12" s="170">
        <f t="shared" si="5"/>
        <v>0</v>
      </c>
      <c r="BH12" s="152"/>
      <c r="BI12" s="152"/>
      <c r="BJ12" s="152"/>
      <c r="BK12" s="152"/>
      <c r="BL12" s="152"/>
      <c r="BM12" s="152"/>
      <c r="BN12" s="152"/>
      <c r="BO12" s="157"/>
      <c r="BP12" s="157"/>
      <c r="BQ12" s="157"/>
      <c r="BR12" s="158"/>
      <c r="BS12" s="120">
        <f t="shared" si="6"/>
        <v>0</v>
      </c>
      <c r="BT12" s="162"/>
      <c r="BU12" s="163"/>
      <c r="BV12" s="163"/>
      <c r="BW12" s="164"/>
      <c r="BX12" s="165"/>
      <c r="BY12" s="166"/>
      <c r="BZ12" s="163"/>
      <c r="CA12" s="166"/>
      <c r="CB12" s="163"/>
      <c r="CC12" s="167"/>
      <c r="CD12" s="167"/>
      <c r="CE12" s="167"/>
      <c r="CF12" s="167"/>
      <c r="CG12" s="163"/>
      <c r="CH12" s="168"/>
      <c r="CI12" s="103">
        <f t="shared" si="0"/>
        <v>0</v>
      </c>
      <c r="CK12" s="193">
        <f t="shared" si="9"/>
        <v>0</v>
      </c>
      <c r="CL12" s="199"/>
      <c r="CM12" s="199"/>
      <c r="CN12" s="199"/>
      <c r="CO12" s="199"/>
      <c r="CP12" s="199"/>
      <c r="CQ12" s="199"/>
      <c r="CR12" s="199"/>
      <c r="CS12" s="199"/>
      <c r="CT12" s="199"/>
      <c r="CU12" s="199"/>
      <c r="CV12" s="199"/>
      <c r="CW12" s="199"/>
      <c r="CX12" s="192"/>
      <c r="DB12" s="210"/>
      <c r="DC12" s="190"/>
      <c r="DD12" s="206"/>
      <c r="DE12" s="199"/>
      <c r="DF12" s="199"/>
      <c r="DG12" s="199"/>
      <c r="DH12" s="199"/>
      <c r="DI12" s="199"/>
      <c r="DJ12" s="199"/>
      <c r="DK12" s="199"/>
      <c r="DL12" s="199"/>
      <c r="DM12" s="199"/>
      <c r="DN12" s="199"/>
      <c r="DO12" s="199"/>
      <c r="DP12" s="199"/>
      <c r="DQ12" s="192"/>
    </row>
    <row r="13" spans="1:126" s="84" customFormat="1" x14ac:dyDescent="0.15">
      <c r="A13" s="65">
        <v>7</v>
      </c>
      <c r="B13" s="146"/>
      <c r="C13" s="147"/>
      <c r="D13" s="147"/>
      <c r="E13" s="147"/>
      <c r="F13" s="147"/>
      <c r="G13" s="147"/>
      <c r="H13" s="148"/>
      <c r="I13" s="148"/>
      <c r="J13" s="147"/>
      <c r="K13" s="147"/>
      <c r="L13" s="213"/>
      <c r="M13" s="63"/>
      <c r="N13" s="149"/>
      <c r="O13" s="149"/>
      <c r="P13" s="149"/>
      <c r="Q13" s="150"/>
      <c r="R13" s="150"/>
      <c r="S13" s="149"/>
      <c r="T13" s="149"/>
      <c r="U13" s="149"/>
      <c r="V13" s="151"/>
      <c r="W13" s="151"/>
      <c r="X13" s="151"/>
      <c r="Y13" s="152"/>
      <c r="Z13" s="153"/>
      <c r="AA13" s="59">
        <f t="shared" si="8"/>
        <v>0</v>
      </c>
      <c r="AB13" s="152"/>
      <c r="AC13" s="152"/>
      <c r="AD13" s="152"/>
      <c r="AE13" s="152"/>
      <c r="AF13" s="153"/>
      <c r="AG13" s="152"/>
      <c r="AH13" s="147"/>
      <c r="AI13" s="147"/>
      <c r="AJ13" s="59" t="str">
        <f t="shared" si="2"/>
        <v/>
      </c>
      <c r="AK13" s="147"/>
      <c r="AL13" s="147"/>
      <c r="AM13" s="152"/>
      <c r="AN13" s="152"/>
      <c r="AO13" s="153"/>
      <c r="AP13" s="152"/>
      <c r="AQ13" s="147"/>
      <c r="AR13" s="147"/>
      <c r="AS13" s="59" t="str">
        <f t="shared" si="3"/>
        <v/>
      </c>
      <c r="AT13" s="147"/>
      <c r="AU13" s="147"/>
      <c r="AV13" s="147"/>
      <c r="AW13" s="152"/>
      <c r="AX13" s="153"/>
      <c r="AY13" s="152"/>
      <c r="AZ13" s="154"/>
      <c r="BA13" s="147"/>
      <c r="BB13" s="155"/>
      <c r="BC13" s="156"/>
      <c r="BD13" s="171" t="s">
        <v>176</v>
      </c>
      <c r="BE13" s="170">
        <f t="shared" si="4"/>
        <v>0</v>
      </c>
      <c r="BF13" s="171" t="s">
        <v>279</v>
      </c>
      <c r="BG13" s="170">
        <f t="shared" si="5"/>
        <v>0</v>
      </c>
      <c r="BH13" s="152"/>
      <c r="BI13" s="152"/>
      <c r="BJ13" s="152"/>
      <c r="BK13" s="152"/>
      <c r="BL13" s="152"/>
      <c r="BM13" s="152"/>
      <c r="BN13" s="152"/>
      <c r="BO13" s="157"/>
      <c r="BP13" s="157"/>
      <c r="BQ13" s="157"/>
      <c r="BR13" s="158"/>
      <c r="BS13" s="120">
        <f t="shared" si="6"/>
        <v>0</v>
      </c>
      <c r="BT13" s="162"/>
      <c r="BU13" s="163"/>
      <c r="BV13" s="163"/>
      <c r="BW13" s="164"/>
      <c r="BX13" s="165"/>
      <c r="BY13" s="166"/>
      <c r="BZ13" s="163"/>
      <c r="CA13" s="166"/>
      <c r="CB13" s="163"/>
      <c r="CC13" s="167"/>
      <c r="CD13" s="167"/>
      <c r="CE13" s="167"/>
      <c r="CF13" s="167"/>
      <c r="CG13" s="163"/>
      <c r="CH13" s="168"/>
      <c r="CI13" s="103">
        <f t="shared" si="0"/>
        <v>0</v>
      </c>
      <c r="CK13" s="193">
        <f t="shared" si="9"/>
        <v>0</v>
      </c>
      <c r="CL13" s="199"/>
      <c r="CM13" s="199"/>
      <c r="CN13" s="199"/>
      <c r="CO13" s="199"/>
      <c r="CP13" s="199"/>
      <c r="CQ13" s="199"/>
      <c r="CR13" s="199"/>
      <c r="CS13" s="199"/>
      <c r="CT13" s="199"/>
      <c r="CU13" s="199"/>
      <c r="CV13" s="199"/>
      <c r="CW13" s="199"/>
      <c r="CX13" s="192"/>
      <c r="DB13" s="210"/>
      <c r="DC13" s="190"/>
      <c r="DD13" s="206"/>
      <c r="DE13" s="199"/>
      <c r="DF13" s="199"/>
      <c r="DG13" s="199"/>
      <c r="DH13" s="199"/>
      <c r="DI13" s="199"/>
      <c r="DJ13" s="199"/>
      <c r="DK13" s="199"/>
      <c r="DL13" s="199"/>
      <c r="DM13" s="199"/>
      <c r="DN13" s="199"/>
      <c r="DO13" s="199"/>
      <c r="DP13" s="199"/>
      <c r="DQ13" s="192"/>
    </row>
    <row r="14" spans="1:126" s="84" customFormat="1" x14ac:dyDescent="0.15">
      <c r="A14" s="65">
        <v>8</v>
      </c>
      <c r="B14" s="146"/>
      <c r="C14" s="147"/>
      <c r="D14" s="147"/>
      <c r="E14" s="147"/>
      <c r="F14" s="147"/>
      <c r="G14" s="147"/>
      <c r="H14" s="148"/>
      <c r="I14" s="148"/>
      <c r="J14" s="147"/>
      <c r="K14" s="147"/>
      <c r="L14" s="213"/>
      <c r="M14" s="63"/>
      <c r="N14" s="149"/>
      <c r="O14" s="149"/>
      <c r="P14" s="149"/>
      <c r="Q14" s="150"/>
      <c r="R14" s="150"/>
      <c r="S14" s="149"/>
      <c r="T14" s="149"/>
      <c r="U14" s="149"/>
      <c r="V14" s="151"/>
      <c r="W14" s="151"/>
      <c r="X14" s="151"/>
      <c r="Y14" s="152"/>
      <c r="Z14" s="153"/>
      <c r="AA14" s="59">
        <f t="shared" si="8"/>
        <v>0</v>
      </c>
      <c r="AB14" s="152"/>
      <c r="AC14" s="152"/>
      <c r="AD14" s="152"/>
      <c r="AE14" s="152"/>
      <c r="AF14" s="153"/>
      <c r="AG14" s="152"/>
      <c r="AH14" s="147"/>
      <c r="AI14" s="147"/>
      <c r="AJ14" s="59" t="str">
        <f t="shared" si="2"/>
        <v/>
      </c>
      <c r="AK14" s="147"/>
      <c r="AL14" s="147"/>
      <c r="AM14" s="152"/>
      <c r="AN14" s="152"/>
      <c r="AO14" s="153"/>
      <c r="AP14" s="152"/>
      <c r="AQ14" s="147"/>
      <c r="AR14" s="147"/>
      <c r="AS14" s="59" t="str">
        <f t="shared" si="3"/>
        <v/>
      </c>
      <c r="AT14" s="147"/>
      <c r="AU14" s="147"/>
      <c r="AV14" s="147"/>
      <c r="AW14" s="152"/>
      <c r="AX14" s="153"/>
      <c r="AY14" s="152"/>
      <c r="AZ14" s="154"/>
      <c r="BA14" s="147"/>
      <c r="BB14" s="155"/>
      <c r="BC14" s="156"/>
      <c r="BD14" s="171" t="s">
        <v>176</v>
      </c>
      <c r="BE14" s="170">
        <f t="shared" si="4"/>
        <v>0</v>
      </c>
      <c r="BF14" s="171" t="s">
        <v>279</v>
      </c>
      <c r="BG14" s="170">
        <f t="shared" si="5"/>
        <v>0</v>
      </c>
      <c r="BH14" s="152"/>
      <c r="BI14" s="152"/>
      <c r="BJ14" s="152"/>
      <c r="BK14" s="152"/>
      <c r="BL14" s="152"/>
      <c r="BM14" s="152"/>
      <c r="BN14" s="152"/>
      <c r="BO14" s="157"/>
      <c r="BP14" s="157"/>
      <c r="BQ14" s="157"/>
      <c r="BR14" s="158"/>
      <c r="BS14" s="120">
        <f t="shared" si="6"/>
        <v>0</v>
      </c>
      <c r="BT14" s="162"/>
      <c r="BU14" s="163"/>
      <c r="BV14" s="163"/>
      <c r="BW14" s="164"/>
      <c r="BX14" s="165"/>
      <c r="BY14" s="166"/>
      <c r="BZ14" s="163"/>
      <c r="CA14" s="166"/>
      <c r="CB14" s="163"/>
      <c r="CC14" s="167"/>
      <c r="CD14" s="167"/>
      <c r="CE14" s="167"/>
      <c r="CF14" s="167"/>
      <c r="CG14" s="163"/>
      <c r="CH14" s="168"/>
      <c r="CI14" s="103">
        <f t="shared" si="0"/>
        <v>0</v>
      </c>
      <c r="CK14" s="193">
        <f t="shared" si="9"/>
        <v>0</v>
      </c>
      <c r="CL14" s="199"/>
      <c r="CM14" s="199"/>
      <c r="CN14" s="199"/>
      <c r="CO14" s="199"/>
      <c r="CP14" s="199"/>
      <c r="CQ14" s="199"/>
      <c r="CR14" s="199"/>
      <c r="CS14" s="199"/>
      <c r="CT14" s="199"/>
      <c r="CU14" s="199"/>
      <c r="CV14" s="199"/>
      <c r="CW14" s="199"/>
      <c r="CX14" s="192"/>
      <c r="DB14" s="210"/>
      <c r="DC14" s="190"/>
      <c r="DD14" s="206"/>
      <c r="DE14" s="199"/>
      <c r="DF14" s="199"/>
      <c r="DG14" s="199"/>
      <c r="DH14" s="199"/>
      <c r="DI14" s="199"/>
      <c r="DJ14" s="199"/>
      <c r="DK14" s="199"/>
      <c r="DL14" s="199"/>
      <c r="DM14" s="199"/>
      <c r="DN14" s="199"/>
      <c r="DO14" s="199"/>
      <c r="DP14" s="199"/>
      <c r="DQ14" s="192"/>
    </row>
    <row r="15" spans="1:126" s="84" customFormat="1" x14ac:dyDescent="0.15">
      <c r="A15" s="65">
        <v>9</v>
      </c>
      <c r="B15" s="146"/>
      <c r="C15" s="147"/>
      <c r="D15" s="147"/>
      <c r="E15" s="147"/>
      <c r="F15" s="147"/>
      <c r="G15" s="147"/>
      <c r="H15" s="148"/>
      <c r="I15" s="148"/>
      <c r="J15" s="147"/>
      <c r="K15" s="147"/>
      <c r="L15" s="213"/>
      <c r="M15" s="63"/>
      <c r="N15" s="149"/>
      <c r="O15" s="149"/>
      <c r="P15" s="149"/>
      <c r="Q15" s="150"/>
      <c r="R15" s="150"/>
      <c r="S15" s="149"/>
      <c r="T15" s="149"/>
      <c r="U15" s="149"/>
      <c r="V15" s="151"/>
      <c r="W15" s="151"/>
      <c r="X15" s="151"/>
      <c r="Y15" s="152"/>
      <c r="Z15" s="153"/>
      <c r="AA15" s="59">
        <f t="shared" si="8"/>
        <v>0</v>
      </c>
      <c r="AB15" s="152"/>
      <c r="AC15" s="152"/>
      <c r="AD15" s="152"/>
      <c r="AE15" s="152"/>
      <c r="AF15" s="153"/>
      <c r="AG15" s="152"/>
      <c r="AH15" s="147"/>
      <c r="AI15" s="147"/>
      <c r="AJ15" s="59" t="str">
        <f t="shared" si="2"/>
        <v/>
      </c>
      <c r="AK15" s="147"/>
      <c r="AL15" s="147"/>
      <c r="AM15" s="152"/>
      <c r="AN15" s="152"/>
      <c r="AO15" s="153"/>
      <c r="AP15" s="152"/>
      <c r="AQ15" s="147"/>
      <c r="AR15" s="147"/>
      <c r="AS15" s="59" t="str">
        <f t="shared" si="3"/>
        <v/>
      </c>
      <c r="AT15" s="147"/>
      <c r="AU15" s="147"/>
      <c r="AV15" s="147"/>
      <c r="AW15" s="152"/>
      <c r="AX15" s="153"/>
      <c r="AY15" s="152"/>
      <c r="AZ15" s="154"/>
      <c r="BA15" s="147"/>
      <c r="BB15" s="155"/>
      <c r="BC15" s="156"/>
      <c r="BD15" s="171" t="s">
        <v>176</v>
      </c>
      <c r="BE15" s="170">
        <f t="shared" si="4"/>
        <v>0</v>
      </c>
      <c r="BF15" s="171" t="s">
        <v>279</v>
      </c>
      <c r="BG15" s="170">
        <f t="shared" si="5"/>
        <v>0</v>
      </c>
      <c r="BH15" s="152"/>
      <c r="BI15" s="152"/>
      <c r="BJ15" s="152"/>
      <c r="BK15" s="152"/>
      <c r="BL15" s="152"/>
      <c r="BM15" s="152"/>
      <c r="BN15" s="152"/>
      <c r="BO15" s="157"/>
      <c r="BP15" s="157"/>
      <c r="BQ15" s="157"/>
      <c r="BR15" s="158"/>
      <c r="BS15" s="120">
        <f t="shared" si="6"/>
        <v>0</v>
      </c>
      <c r="BT15" s="162"/>
      <c r="BU15" s="163"/>
      <c r="BV15" s="163"/>
      <c r="BW15" s="164"/>
      <c r="BX15" s="165"/>
      <c r="BY15" s="166"/>
      <c r="BZ15" s="163"/>
      <c r="CA15" s="166"/>
      <c r="CB15" s="163"/>
      <c r="CC15" s="167"/>
      <c r="CD15" s="167"/>
      <c r="CE15" s="167"/>
      <c r="CF15" s="167"/>
      <c r="CG15" s="163"/>
      <c r="CH15" s="168"/>
      <c r="CI15" s="103">
        <f t="shared" si="0"/>
        <v>0</v>
      </c>
      <c r="CK15" s="193">
        <f t="shared" si="9"/>
        <v>0</v>
      </c>
      <c r="CL15" s="199"/>
      <c r="CM15" s="199"/>
      <c r="CN15" s="199"/>
      <c r="CO15" s="199"/>
      <c r="CP15" s="199"/>
      <c r="CQ15" s="199"/>
      <c r="CR15" s="199"/>
      <c r="CS15" s="199"/>
      <c r="CT15" s="199"/>
      <c r="CU15" s="199"/>
      <c r="CV15" s="199"/>
      <c r="CW15" s="199"/>
      <c r="CX15" s="192"/>
      <c r="DB15" s="210"/>
      <c r="DC15" s="190"/>
      <c r="DD15" s="206"/>
      <c r="DE15" s="199"/>
      <c r="DF15" s="199"/>
      <c r="DG15" s="199"/>
      <c r="DH15" s="199"/>
      <c r="DI15" s="199"/>
      <c r="DJ15" s="199"/>
      <c r="DK15" s="199"/>
      <c r="DL15" s="199"/>
      <c r="DM15" s="199"/>
      <c r="DN15" s="199"/>
      <c r="DO15" s="199"/>
      <c r="DP15" s="199"/>
      <c r="DQ15" s="192"/>
    </row>
    <row r="16" spans="1:126" s="84" customFormat="1" x14ac:dyDescent="0.15">
      <c r="A16" s="65">
        <v>10</v>
      </c>
      <c r="B16" s="146"/>
      <c r="C16" s="147"/>
      <c r="D16" s="147"/>
      <c r="E16" s="147"/>
      <c r="F16" s="147"/>
      <c r="G16" s="147"/>
      <c r="H16" s="148"/>
      <c r="I16" s="148"/>
      <c r="J16" s="147"/>
      <c r="K16" s="147"/>
      <c r="L16" s="213"/>
      <c r="M16" s="63"/>
      <c r="N16" s="149"/>
      <c r="O16" s="149"/>
      <c r="P16" s="149"/>
      <c r="Q16" s="150"/>
      <c r="R16" s="150"/>
      <c r="S16" s="149"/>
      <c r="T16" s="149"/>
      <c r="U16" s="149"/>
      <c r="V16" s="151"/>
      <c r="W16" s="151"/>
      <c r="X16" s="151"/>
      <c r="Y16" s="152"/>
      <c r="Z16" s="153"/>
      <c r="AA16" s="59">
        <f t="shared" si="8"/>
        <v>0</v>
      </c>
      <c r="AB16" s="152"/>
      <c r="AC16" s="152"/>
      <c r="AD16" s="152"/>
      <c r="AE16" s="152"/>
      <c r="AF16" s="153"/>
      <c r="AG16" s="152"/>
      <c r="AH16" s="147"/>
      <c r="AI16" s="147"/>
      <c r="AJ16" s="59" t="str">
        <f t="shared" si="2"/>
        <v/>
      </c>
      <c r="AK16" s="147"/>
      <c r="AL16" s="147"/>
      <c r="AM16" s="152"/>
      <c r="AN16" s="152"/>
      <c r="AO16" s="153"/>
      <c r="AP16" s="152"/>
      <c r="AQ16" s="147"/>
      <c r="AR16" s="147"/>
      <c r="AS16" s="59" t="str">
        <f t="shared" si="3"/>
        <v/>
      </c>
      <c r="AT16" s="147"/>
      <c r="AU16" s="147"/>
      <c r="AV16" s="147"/>
      <c r="AW16" s="152"/>
      <c r="AX16" s="153"/>
      <c r="AY16" s="152"/>
      <c r="AZ16" s="154"/>
      <c r="BA16" s="147"/>
      <c r="BB16" s="155"/>
      <c r="BC16" s="156"/>
      <c r="BD16" s="171" t="s">
        <v>176</v>
      </c>
      <c r="BE16" s="170">
        <f t="shared" si="4"/>
        <v>0</v>
      </c>
      <c r="BF16" s="171" t="s">
        <v>279</v>
      </c>
      <c r="BG16" s="170">
        <f t="shared" si="5"/>
        <v>0</v>
      </c>
      <c r="BH16" s="152"/>
      <c r="BI16" s="152"/>
      <c r="BJ16" s="152"/>
      <c r="BK16" s="152"/>
      <c r="BL16" s="152"/>
      <c r="BM16" s="152"/>
      <c r="BN16" s="152"/>
      <c r="BO16" s="157"/>
      <c r="BP16" s="157"/>
      <c r="BQ16" s="157"/>
      <c r="BR16" s="158"/>
      <c r="BS16" s="120">
        <f t="shared" si="6"/>
        <v>0</v>
      </c>
      <c r="BT16" s="162"/>
      <c r="BU16" s="163"/>
      <c r="BV16" s="163"/>
      <c r="BW16" s="164"/>
      <c r="BX16" s="165"/>
      <c r="BY16" s="166"/>
      <c r="BZ16" s="163"/>
      <c r="CA16" s="166"/>
      <c r="CB16" s="163"/>
      <c r="CC16" s="167"/>
      <c r="CD16" s="167"/>
      <c r="CE16" s="167"/>
      <c r="CF16" s="167"/>
      <c r="CG16" s="163"/>
      <c r="CH16" s="168"/>
      <c r="CI16" s="103">
        <f t="shared" si="0"/>
        <v>0</v>
      </c>
      <c r="CK16" s="193">
        <f t="shared" si="9"/>
        <v>0</v>
      </c>
      <c r="CL16" s="199"/>
      <c r="CM16" s="199"/>
      <c r="CN16" s="199"/>
      <c r="CO16" s="199"/>
      <c r="CP16" s="199"/>
      <c r="CQ16" s="199"/>
      <c r="CR16" s="199"/>
      <c r="CS16" s="199"/>
      <c r="CT16" s="199"/>
      <c r="CU16" s="199"/>
      <c r="CV16" s="199"/>
      <c r="CW16" s="199"/>
      <c r="CX16" s="192"/>
      <c r="DB16" s="210"/>
      <c r="DC16" s="190"/>
      <c r="DD16" s="206"/>
      <c r="DE16" s="199"/>
      <c r="DF16" s="199"/>
      <c r="DG16" s="199"/>
      <c r="DH16" s="199"/>
      <c r="DI16" s="199"/>
      <c r="DJ16" s="199"/>
      <c r="DK16" s="199"/>
      <c r="DL16" s="199"/>
      <c r="DM16" s="199"/>
      <c r="DN16" s="199"/>
      <c r="DO16" s="199"/>
      <c r="DP16" s="199"/>
      <c r="DQ16" s="192"/>
    </row>
    <row r="17" spans="1:121" s="84" customFormat="1" x14ac:dyDescent="0.15">
      <c r="A17" s="65">
        <v>11</v>
      </c>
      <c r="B17" s="146"/>
      <c r="C17" s="147"/>
      <c r="D17" s="147"/>
      <c r="E17" s="147"/>
      <c r="F17" s="147"/>
      <c r="G17" s="147"/>
      <c r="H17" s="148"/>
      <c r="I17" s="148"/>
      <c r="J17" s="147"/>
      <c r="K17" s="147"/>
      <c r="L17" s="213"/>
      <c r="M17" s="63"/>
      <c r="N17" s="149"/>
      <c r="O17" s="149"/>
      <c r="P17" s="149"/>
      <c r="Q17" s="150"/>
      <c r="R17" s="150"/>
      <c r="S17" s="149"/>
      <c r="T17" s="149"/>
      <c r="U17" s="149"/>
      <c r="V17" s="151"/>
      <c r="W17" s="151"/>
      <c r="X17" s="151"/>
      <c r="Y17" s="152"/>
      <c r="Z17" s="153"/>
      <c r="AA17" s="59">
        <f t="shared" si="8"/>
        <v>0</v>
      </c>
      <c r="AB17" s="152"/>
      <c r="AC17" s="152"/>
      <c r="AD17" s="152"/>
      <c r="AE17" s="152"/>
      <c r="AF17" s="153"/>
      <c r="AG17" s="152"/>
      <c r="AH17" s="147"/>
      <c r="AI17" s="147"/>
      <c r="AJ17" s="59" t="str">
        <f t="shared" si="2"/>
        <v/>
      </c>
      <c r="AK17" s="147"/>
      <c r="AL17" s="147"/>
      <c r="AM17" s="152"/>
      <c r="AN17" s="152"/>
      <c r="AO17" s="153"/>
      <c r="AP17" s="152"/>
      <c r="AQ17" s="147"/>
      <c r="AR17" s="147"/>
      <c r="AS17" s="59" t="str">
        <f t="shared" si="3"/>
        <v/>
      </c>
      <c r="AT17" s="147"/>
      <c r="AU17" s="147"/>
      <c r="AV17" s="147"/>
      <c r="AW17" s="152"/>
      <c r="AX17" s="153"/>
      <c r="AY17" s="152"/>
      <c r="AZ17" s="154"/>
      <c r="BA17" s="147"/>
      <c r="BB17" s="155"/>
      <c r="BC17" s="156"/>
      <c r="BD17" s="171" t="s">
        <v>176</v>
      </c>
      <c r="BE17" s="170">
        <f t="shared" si="4"/>
        <v>0</v>
      </c>
      <c r="BF17" s="171" t="s">
        <v>279</v>
      </c>
      <c r="BG17" s="170">
        <f t="shared" si="5"/>
        <v>0</v>
      </c>
      <c r="BH17" s="152"/>
      <c r="BI17" s="152"/>
      <c r="BJ17" s="152"/>
      <c r="BK17" s="152"/>
      <c r="BL17" s="152"/>
      <c r="BM17" s="152"/>
      <c r="BN17" s="152"/>
      <c r="BO17" s="157"/>
      <c r="BP17" s="157"/>
      <c r="BQ17" s="157"/>
      <c r="BR17" s="158"/>
      <c r="BS17" s="120">
        <f t="shared" si="6"/>
        <v>0</v>
      </c>
      <c r="BT17" s="162"/>
      <c r="BU17" s="163"/>
      <c r="BV17" s="163"/>
      <c r="BW17" s="164"/>
      <c r="BX17" s="165"/>
      <c r="BY17" s="166"/>
      <c r="BZ17" s="163"/>
      <c r="CA17" s="166"/>
      <c r="CB17" s="163"/>
      <c r="CC17" s="167"/>
      <c r="CD17" s="167"/>
      <c r="CE17" s="167"/>
      <c r="CF17" s="167"/>
      <c r="CG17" s="163"/>
      <c r="CH17" s="168"/>
      <c r="CI17" s="103">
        <f t="shared" si="0"/>
        <v>0</v>
      </c>
      <c r="CK17" s="193">
        <f t="shared" si="9"/>
        <v>0</v>
      </c>
      <c r="CL17" s="199"/>
      <c r="CM17" s="199"/>
      <c r="CN17" s="199"/>
      <c r="CO17" s="199"/>
      <c r="CP17" s="199"/>
      <c r="CQ17" s="199"/>
      <c r="CR17" s="199"/>
      <c r="CS17" s="199"/>
      <c r="CT17" s="199"/>
      <c r="CU17" s="199"/>
      <c r="CV17" s="199"/>
      <c r="CW17" s="199"/>
      <c r="CX17" s="192"/>
      <c r="DB17" s="210"/>
      <c r="DC17" s="190"/>
      <c r="DD17" s="206"/>
      <c r="DE17" s="199"/>
      <c r="DF17" s="199"/>
      <c r="DG17" s="199"/>
      <c r="DH17" s="199"/>
      <c r="DI17" s="199"/>
      <c r="DJ17" s="199"/>
      <c r="DK17" s="199"/>
      <c r="DL17" s="199"/>
      <c r="DM17" s="199"/>
      <c r="DN17" s="199"/>
      <c r="DO17" s="199"/>
      <c r="DP17" s="199"/>
      <c r="DQ17" s="192"/>
    </row>
    <row r="18" spans="1:121" s="84" customFormat="1" x14ac:dyDescent="0.15">
      <c r="A18" s="65">
        <v>12</v>
      </c>
      <c r="B18" s="146"/>
      <c r="C18" s="147"/>
      <c r="D18" s="147"/>
      <c r="E18" s="147"/>
      <c r="F18" s="147"/>
      <c r="G18" s="147"/>
      <c r="H18" s="148"/>
      <c r="I18" s="148"/>
      <c r="J18" s="147"/>
      <c r="K18" s="147"/>
      <c r="L18" s="213"/>
      <c r="M18" s="63"/>
      <c r="N18" s="149"/>
      <c r="O18" s="149"/>
      <c r="P18" s="149"/>
      <c r="Q18" s="150"/>
      <c r="R18" s="150"/>
      <c r="S18" s="149"/>
      <c r="T18" s="149"/>
      <c r="U18" s="149"/>
      <c r="V18" s="151"/>
      <c r="W18" s="151"/>
      <c r="X18" s="151"/>
      <c r="Y18" s="152"/>
      <c r="Z18" s="153"/>
      <c r="AA18" s="59">
        <f t="shared" si="8"/>
        <v>0</v>
      </c>
      <c r="AB18" s="152"/>
      <c r="AC18" s="152"/>
      <c r="AD18" s="152"/>
      <c r="AE18" s="152"/>
      <c r="AF18" s="153"/>
      <c r="AG18" s="152"/>
      <c r="AH18" s="147"/>
      <c r="AI18" s="147"/>
      <c r="AJ18" s="59" t="str">
        <f t="shared" si="2"/>
        <v/>
      </c>
      <c r="AK18" s="147"/>
      <c r="AL18" s="147"/>
      <c r="AM18" s="152"/>
      <c r="AN18" s="152"/>
      <c r="AO18" s="153"/>
      <c r="AP18" s="152"/>
      <c r="AQ18" s="147"/>
      <c r="AR18" s="147"/>
      <c r="AS18" s="59" t="str">
        <f t="shared" si="3"/>
        <v/>
      </c>
      <c r="AT18" s="147"/>
      <c r="AU18" s="147"/>
      <c r="AV18" s="147"/>
      <c r="AW18" s="152"/>
      <c r="AX18" s="153"/>
      <c r="AY18" s="152"/>
      <c r="AZ18" s="154"/>
      <c r="BA18" s="147"/>
      <c r="BB18" s="155"/>
      <c r="BC18" s="156"/>
      <c r="BD18" s="171" t="s">
        <v>176</v>
      </c>
      <c r="BE18" s="170">
        <f t="shared" si="4"/>
        <v>0</v>
      </c>
      <c r="BF18" s="171" t="s">
        <v>279</v>
      </c>
      <c r="BG18" s="170">
        <f t="shared" si="5"/>
        <v>0</v>
      </c>
      <c r="BH18" s="152"/>
      <c r="BI18" s="152"/>
      <c r="BJ18" s="152"/>
      <c r="BK18" s="152"/>
      <c r="BL18" s="152"/>
      <c r="BM18" s="152"/>
      <c r="BN18" s="152"/>
      <c r="BO18" s="157"/>
      <c r="BP18" s="157"/>
      <c r="BQ18" s="157"/>
      <c r="BR18" s="158"/>
      <c r="BS18" s="120">
        <f t="shared" si="6"/>
        <v>0</v>
      </c>
      <c r="BT18" s="162"/>
      <c r="BU18" s="163"/>
      <c r="BV18" s="163"/>
      <c r="BW18" s="164"/>
      <c r="BX18" s="165"/>
      <c r="BY18" s="166"/>
      <c r="BZ18" s="163"/>
      <c r="CA18" s="166"/>
      <c r="CB18" s="163"/>
      <c r="CC18" s="167"/>
      <c r="CD18" s="167"/>
      <c r="CE18" s="167"/>
      <c r="CF18" s="167"/>
      <c r="CG18" s="163"/>
      <c r="CH18" s="168"/>
      <c r="CI18" s="103">
        <f t="shared" si="0"/>
        <v>0</v>
      </c>
      <c r="CK18" s="193">
        <f t="shared" si="9"/>
        <v>0</v>
      </c>
      <c r="CL18" s="199"/>
      <c r="CM18" s="199"/>
      <c r="CN18" s="199"/>
      <c r="CO18" s="199"/>
      <c r="CP18" s="199"/>
      <c r="CQ18" s="199"/>
      <c r="CR18" s="199"/>
      <c r="CS18" s="199"/>
      <c r="CT18" s="199"/>
      <c r="CU18" s="199"/>
      <c r="CV18" s="199"/>
      <c r="CW18" s="199"/>
      <c r="CX18" s="192"/>
      <c r="DB18" s="210"/>
      <c r="DC18" s="190"/>
      <c r="DD18" s="206"/>
      <c r="DE18" s="199"/>
      <c r="DF18" s="199"/>
      <c r="DG18" s="199"/>
      <c r="DH18" s="199"/>
      <c r="DI18" s="199"/>
      <c r="DJ18" s="199"/>
      <c r="DK18" s="199"/>
      <c r="DL18" s="199"/>
      <c r="DM18" s="199"/>
      <c r="DN18" s="199"/>
      <c r="DO18" s="199"/>
      <c r="DP18" s="199"/>
      <c r="DQ18" s="192"/>
    </row>
    <row r="19" spans="1:121" s="84" customFormat="1" x14ac:dyDescent="0.15">
      <c r="A19" s="65">
        <v>13</v>
      </c>
      <c r="B19" s="146"/>
      <c r="C19" s="147"/>
      <c r="D19" s="147"/>
      <c r="E19" s="147"/>
      <c r="F19" s="147"/>
      <c r="G19" s="147"/>
      <c r="H19" s="148"/>
      <c r="I19" s="148"/>
      <c r="J19" s="147"/>
      <c r="K19" s="147"/>
      <c r="L19" s="213"/>
      <c r="M19" s="63"/>
      <c r="N19" s="149"/>
      <c r="O19" s="149"/>
      <c r="P19" s="149"/>
      <c r="Q19" s="150"/>
      <c r="R19" s="150"/>
      <c r="S19" s="149"/>
      <c r="T19" s="149"/>
      <c r="U19" s="149"/>
      <c r="V19" s="151"/>
      <c r="W19" s="151"/>
      <c r="X19" s="151"/>
      <c r="Y19" s="152"/>
      <c r="Z19" s="153"/>
      <c r="AA19" s="59">
        <f t="shared" si="8"/>
        <v>0</v>
      </c>
      <c r="AB19" s="152"/>
      <c r="AC19" s="152"/>
      <c r="AD19" s="152"/>
      <c r="AE19" s="152"/>
      <c r="AF19" s="153"/>
      <c r="AG19" s="152"/>
      <c r="AH19" s="147"/>
      <c r="AI19" s="147"/>
      <c r="AJ19" s="59" t="str">
        <f t="shared" si="2"/>
        <v/>
      </c>
      <c r="AK19" s="147"/>
      <c r="AL19" s="147"/>
      <c r="AM19" s="152"/>
      <c r="AN19" s="152"/>
      <c r="AO19" s="153"/>
      <c r="AP19" s="152"/>
      <c r="AQ19" s="147"/>
      <c r="AR19" s="147"/>
      <c r="AS19" s="59" t="str">
        <f t="shared" si="3"/>
        <v/>
      </c>
      <c r="AT19" s="147"/>
      <c r="AU19" s="147"/>
      <c r="AV19" s="147"/>
      <c r="AW19" s="152"/>
      <c r="AX19" s="153"/>
      <c r="AY19" s="152"/>
      <c r="AZ19" s="154"/>
      <c r="BA19" s="147"/>
      <c r="BB19" s="155"/>
      <c r="BC19" s="156"/>
      <c r="BD19" s="171" t="s">
        <v>176</v>
      </c>
      <c r="BE19" s="170">
        <f t="shared" si="4"/>
        <v>0</v>
      </c>
      <c r="BF19" s="171" t="s">
        <v>279</v>
      </c>
      <c r="BG19" s="170">
        <f t="shared" si="5"/>
        <v>0</v>
      </c>
      <c r="BH19" s="152"/>
      <c r="BI19" s="152"/>
      <c r="BJ19" s="152"/>
      <c r="BK19" s="152"/>
      <c r="BL19" s="152"/>
      <c r="BM19" s="152"/>
      <c r="BN19" s="152"/>
      <c r="BO19" s="157"/>
      <c r="BP19" s="157"/>
      <c r="BQ19" s="157"/>
      <c r="BR19" s="158"/>
      <c r="BS19" s="120">
        <f t="shared" si="6"/>
        <v>0</v>
      </c>
      <c r="BT19" s="162"/>
      <c r="BU19" s="163"/>
      <c r="BV19" s="163"/>
      <c r="BW19" s="164"/>
      <c r="BX19" s="165"/>
      <c r="BY19" s="166"/>
      <c r="BZ19" s="163"/>
      <c r="CA19" s="166"/>
      <c r="CB19" s="163"/>
      <c r="CC19" s="167"/>
      <c r="CD19" s="167"/>
      <c r="CE19" s="167"/>
      <c r="CF19" s="167"/>
      <c r="CG19" s="163"/>
      <c r="CH19" s="168"/>
      <c r="CI19" s="103">
        <f t="shared" si="0"/>
        <v>0</v>
      </c>
      <c r="CK19" s="193">
        <f t="shared" si="9"/>
        <v>0</v>
      </c>
      <c r="CL19" s="199"/>
      <c r="CM19" s="199"/>
      <c r="CN19" s="199"/>
      <c r="CO19" s="199"/>
      <c r="CP19" s="199"/>
      <c r="CQ19" s="199"/>
      <c r="CR19" s="199"/>
      <c r="CS19" s="199"/>
      <c r="CT19" s="199"/>
      <c r="CU19" s="199"/>
      <c r="CV19" s="199"/>
      <c r="CW19" s="199"/>
      <c r="CX19" s="192"/>
      <c r="DB19" s="210"/>
      <c r="DC19" s="190"/>
      <c r="DD19" s="206"/>
      <c r="DE19" s="199"/>
      <c r="DF19" s="199"/>
      <c r="DG19" s="199"/>
      <c r="DH19" s="199"/>
      <c r="DI19" s="199"/>
      <c r="DJ19" s="199"/>
      <c r="DK19" s="199"/>
      <c r="DL19" s="199"/>
      <c r="DM19" s="199"/>
      <c r="DN19" s="199"/>
      <c r="DO19" s="199"/>
      <c r="DP19" s="199"/>
      <c r="DQ19" s="192"/>
    </row>
    <row r="20" spans="1:121" s="84" customFormat="1" x14ac:dyDescent="0.15">
      <c r="A20" s="65">
        <v>14</v>
      </c>
      <c r="B20" s="146"/>
      <c r="C20" s="147"/>
      <c r="D20" s="147"/>
      <c r="E20" s="147"/>
      <c r="F20" s="147"/>
      <c r="G20" s="147"/>
      <c r="H20" s="148"/>
      <c r="I20" s="148"/>
      <c r="J20" s="147"/>
      <c r="K20" s="147"/>
      <c r="L20" s="213"/>
      <c r="M20" s="63"/>
      <c r="N20" s="149"/>
      <c r="O20" s="149"/>
      <c r="P20" s="149"/>
      <c r="Q20" s="150"/>
      <c r="R20" s="150"/>
      <c r="S20" s="149"/>
      <c r="T20" s="149"/>
      <c r="U20" s="149"/>
      <c r="V20" s="151"/>
      <c r="W20" s="151"/>
      <c r="X20" s="151"/>
      <c r="Y20" s="152"/>
      <c r="Z20" s="153"/>
      <c r="AA20" s="59">
        <f t="shared" si="8"/>
        <v>0</v>
      </c>
      <c r="AB20" s="152"/>
      <c r="AC20" s="152"/>
      <c r="AD20" s="152"/>
      <c r="AE20" s="152"/>
      <c r="AF20" s="153"/>
      <c r="AG20" s="152"/>
      <c r="AH20" s="147"/>
      <c r="AI20" s="147"/>
      <c r="AJ20" s="59" t="str">
        <f t="shared" si="2"/>
        <v/>
      </c>
      <c r="AK20" s="147"/>
      <c r="AL20" s="147"/>
      <c r="AM20" s="152"/>
      <c r="AN20" s="152"/>
      <c r="AO20" s="153"/>
      <c r="AP20" s="152"/>
      <c r="AQ20" s="147"/>
      <c r="AR20" s="147"/>
      <c r="AS20" s="59" t="str">
        <f t="shared" si="3"/>
        <v/>
      </c>
      <c r="AT20" s="147"/>
      <c r="AU20" s="147"/>
      <c r="AV20" s="147"/>
      <c r="AW20" s="152"/>
      <c r="AX20" s="153"/>
      <c r="AY20" s="152"/>
      <c r="AZ20" s="154"/>
      <c r="BA20" s="147"/>
      <c r="BB20" s="155"/>
      <c r="BC20" s="156"/>
      <c r="BD20" s="171" t="s">
        <v>176</v>
      </c>
      <c r="BE20" s="170">
        <f t="shared" si="4"/>
        <v>0</v>
      </c>
      <c r="BF20" s="171" t="s">
        <v>279</v>
      </c>
      <c r="BG20" s="170">
        <f t="shared" si="5"/>
        <v>0</v>
      </c>
      <c r="BH20" s="152"/>
      <c r="BI20" s="152"/>
      <c r="BJ20" s="152"/>
      <c r="BK20" s="152"/>
      <c r="BL20" s="152"/>
      <c r="BM20" s="152"/>
      <c r="BN20" s="152"/>
      <c r="BO20" s="157"/>
      <c r="BP20" s="157"/>
      <c r="BQ20" s="157"/>
      <c r="BR20" s="158"/>
      <c r="BS20" s="120">
        <f t="shared" si="6"/>
        <v>0</v>
      </c>
      <c r="BT20" s="162"/>
      <c r="BU20" s="163"/>
      <c r="BV20" s="163"/>
      <c r="BW20" s="164"/>
      <c r="BX20" s="165"/>
      <c r="BY20" s="166"/>
      <c r="BZ20" s="163"/>
      <c r="CA20" s="166"/>
      <c r="CB20" s="163"/>
      <c r="CC20" s="167"/>
      <c r="CD20" s="167"/>
      <c r="CE20" s="167"/>
      <c r="CF20" s="167"/>
      <c r="CG20" s="163"/>
      <c r="CH20" s="168"/>
      <c r="CI20" s="103">
        <f t="shared" si="0"/>
        <v>0</v>
      </c>
      <c r="CK20" s="193">
        <f t="shared" si="9"/>
        <v>0</v>
      </c>
      <c r="CL20" s="199"/>
      <c r="CM20" s="199"/>
      <c r="CN20" s="199"/>
      <c r="CO20" s="199"/>
      <c r="CP20" s="199"/>
      <c r="CQ20" s="199"/>
      <c r="CR20" s="199"/>
      <c r="CS20" s="199"/>
      <c r="CT20" s="199"/>
      <c r="CU20" s="199"/>
      <c r="CV20" s="199"/>
      <c r="CW20" s="199"/>
      <c r="CX20" s="192"/>
      <c r="DB20" s="210"/>
      <c r="DC20" s="190"/>
      <c r="DD20" s="206"/>
      <c r="DE20" s="199"/>
      <c r="DF20" s="199"/>
      <c r="DG20" s="199"/>
      <c r="DH20" s="199"/>
      <c r="DI20" s="199"/>
      <c r="DJ20" s="199"/>
      <c r="DK20" s="199"/>
      <c r="DL20" s="199"/>
      <c r="DM20" s="199"/>
      <c r="DN20" s="199"/>
      <c r="DO20" s="199"/>
      <c r="DP20" s="199"/>
      <c r="DQ20" s="192"/>
    </row>
    <row r="21" spans="1:121" s="84" customFormat="1" x14ac:dyDescent="0.15">
      <c r="A21" s="65">
        <v>15</v>
      </c>
      <c r="B21" s="146"/>
      <c r="C21" s="147"/>
      <c r="D21" s="147"/>
      <c r="E21" s="147"/>
      <c r="F21" s="147"/>
      <c r="G21" s="147"/>
      <c r="H21" s="148"/>
      <c r="I21" s="148"/>
      <c r="J21" s="147"/>
      <c r="K21" s="147"/>
      <c r="L21" s="213"/>
      <c r="M21" s="63"/>
      <c r="N21" s="149"/>
      <c r="O21" s="149"/>
      <c r="P21" s="149"/>
      <c r="Q21" s="150"/>
      <c r="R21" s="150"/>
      <c r="S21" s="149"/>
      <c r="T21" s="149"/>
      <c r="U21" s="149"/>
      <c r="V21" s="151"/>
      <c r="W21" s="151"/>
      <c r="X21" s="151"/>
      <c r="Y21" s="152"/>
      <c r="Z21" s="153"/>
      <c r="AA21" s="59">
        <f t="shared" si="8"/>
        <v>0</v>
      </c>
      <c r="AB21" s="152"/>
      <c r="AC21" s="152"/>
      <c r="AD21" s="152"/>
      <c r="AE21" s="152"/>
      <c r="AF21" s="153"/>
      <c r="AG21" s="152"/>
      <c r="AH21" s="147"/>
      <c r="AI21" s="147"/>
      <c r="AJ21" s="59" t="str">
        <f t="shared" si="2"/>
        <v/>
      </c>
      <c r="AK21" s="147"/>
      <c r="AL21" s="147"/>
      <c r="AM21" s="152"/>
      <c r="AN21" s="152"/>
      <c r="AO21" s="153"/>
      <c r="AP21" s="152"/>
      <c r="AQ21" s="147"/>
      <c r="AR21" s="147"/>
      <c r="AS21" s="59" t="str">
        <f t="shared" si="3"/>
        <v/>
      </c>
      <c r="AT21" s="147"/>
      <c r="AU21" s="147"/>
      <c r="AV21" s="147"/>
      <c r="AW21" s="152"/>
      <c r="AX21" s="153"/>
      <c r="AY21" s="152"/>
      <c r="AZ21" s="154"/>
      <c r="BA21" s="147"/>
      <c r="BB21" s="155"/>
      <c r="BC21" s="156"/>
      <c r="BD21" s="171" t="s">
        <v>176</v>
      </c>
      <c r="BE21" s="170">
        <f t="shared" si="4"/>
        <v>0</v>
      </c>
      <c r="BF21" s="171" t="s">
        <v>279</v>
      </c>
      <c r="BG21" s="170">
        <f t="shared" si="5"/>
        <v>0</v>
      </c>
      <c r="BH21" s="152"/>
      <c r="BI21" s="152"/>
      <c r="BJ21" s="152"/>
      <c r="BK21" s="152"/>
      <c r="BL21" s="152"/>
      <c r="BM21" s="152"/>
      <c r="BN21" s="152"/>
      <c r="BO21" s="157"/>
      <c r="BP21" s="157"/>
      <c r="BQ21" s="157"/>
      <c r="BR21" s="158"/>
      <c r="BS21" s="120">
        <f t="shared" si="6"/>
        <v>0</v>
      </c>
      <c r="BT21" s="162"/>
      <c r="BU21" s="163"/>
      <c r="BV21" s="163"/>
      <c r="BW21" s="164"/>
      <c r="BX21" s="165"/>
      <c r="BY21" s="166"/>
      <c r="BZ21" s="163"/>
      <c r="CA21" s="166"/>
      <c r="CB21" s="163"/>
      <c r="CC21" s="167"/>
      <c r="CD21" s="167"/>
      <c r="CE21" s="167"/>
      <c r="CF21" s="167"/>
      <c r="CG21" s="163"/>
      <c r="CH21" s="168"/>
      <c r="CI21" s="103">
        <f t="shared" si="0"/>
        <v>0</v>
      </c>
      <c r="CK21" s="193">
        <f t="shared" si="9"/>
        <v>0</v>
      </c>
      <c r="CL21" s="199"/>
      <c r="CM21" s="199"/>
      <c r="CN21" s="199"/>
      <c r="CO21" s="199"/>
      <c r="CP21" s="199"/>
      <c r="CQ21" s="199"/>
      <c r="CR21" s="199"/>
      <c r="CS21" s="199"/>
      <c r="CT21" s="199"/>
      <c r="CU21" s="199"/>
      <c r="CV21" s="199"/>
      <c r="CW21" s="199"/>
      <c r="CX21" s="192"/>
      <c r="DB21" s="210"/>
      <c r="DC21" s="190"/>
      <c r="DD21" s="206"/>
      <c r="DE21" s="199"/>
      <c r="DF21" s="199"/>
      <c r="DG21" s="199"/>
      <c r="DH21" s="199"/>
      <c r="DI21" s="199"/>
      <c r="DJ21" s="199"/>
      <c r="DK21" s="199"/>
      <c r="DL21" s="199"/>
      <c r="DM21" s="199"/>
      <c r="DN21" s="199"/>
      <c r="DO21" s="199"/>
      <c r="DP21" s="199"/>
      <c r="DQ21" s="192"/>
    </row>
    <row r="22" spans="1:121" s="84" customFormat="1" x14ac:dyDescent="0.15">
      <c r="A22" s="65">
        <v>16</v>
      </c>
      <c r="B22" s="146"/>
      <c r="C22" s="147"/>
      <c r="D22" s="147"/>
      <c r="E22" s="147"/>
      <c r="F22" s="147"/>
      <c r="G22" s="147"/>
      <c r="H22" s="148"/>
      <c r="I22" s="148"/>
      <c r="J22" s="147"/>
      <c r="K22" s="147"/>
      <c r="L22" s="213"/>
      <c r="M22" s="63"/>
      <c r="N22" s="149"/>
      <c r="O22" s="149"/>
      <c r="P22" s="149"/>
      <c r="Q22" s="150"/>
      <c r="R22" s="150"/>
      <c r="S22" s="149"/>
      <c r="T22" s="149"/>
      <c r="U22" s="149"/>
      <c r="V22" s="151"/>
      <c r="W22" s="151"/>
      <c r="X22" s="151"/>
      <c r="Y22" s="152"/>
      <c r="Z22" s="153"/>
      <c r="AA22" s="59">
        <f t="shared" si="8"/>
        <v>0</v>
      </c>
      <c r="AB22" s="152"/>
      <c r="AC22" s="152"/>
      <c r="AD22" s="152"/>
      <c r="AE22" s="152"/>
      <c r="AF22" s="153"/>
      <c r="AG22" s="152"/>
      <c r="AH22" s="147"/>
      <c r="AI22" s="147"/>
      <c r="AJ22" s="59" t="str">
        <f t="shared" si="2"/>
        <v/>
      </c>
      <c r="AK22" s="147"/>
      <c r="AL22" s="147"/>
      <c r="AM22" s="152"/>
      <c r="AN22" s="152"/>
      <c r="AO22" s="153"/>
      <c r="AP22" s="152"/>
      <c r="AQ22" s="147"/>
      <c r="AR22" s="147"/>
      <c r="AS22" s="59" t="str">
        <f t="shared" si="3"/>
        <v/>
      </c>
      <c r="AT22" s="147"/>
      <c r="AU22" s="147"/>
      <c r="AV22" s="147"/>
      <c r="AW22" s="152"/>
      <c r="AX22" s="153"/>
      <c r="AY22" s="152"/>
      <c r="AZ22" s="154"/>
      <c r="BA22" s="147"/>
      <c r="BB22" s="155"/>
      <c r="BC22" s="156"/>
      <c r="BD22" s="171" t="s">
        <v>176</v>
      </c>
      <c r="BE22" s="170">
        <f t="shared" si="4"/>
        <v>0</v>
      </c>
      <c r="BF22" s="171" t="s">
        <v>279</v>
      </c>
      <c r="BG22" s="170">
        <f t="shared" si="5"/>
        <v>0</v>
      </c>
      <c r="BH22" s="152"/>
      <c r="BI22" s="152"/>
      <c r="BJ22" s="152"/>
      <c r="BK22" s="152"/>
      <c r="BL22" s="152"/>
      <c r="BM22" s="152"/>
      <c r="BN22" s="152"/>
      <c r="BO22" s="157"/>
      <c r="BP22" s="157"/>
      <c r="BQ22" s="157"/>
      <c r="BR22" s="158"/>
      <c r="BS22" s="120">
        <f t="shared" si="6"/>
        <v>0</v>
      </c>
      <c r="BT22" s="162"/>
      <c r="BU22" s="163"/>
      <c r="BV22" s="163"/>
      <c r="BW22" s="164"/>
      <c r="BX22" s="165"/>
      <c r="BY22" s="166"/>
      <c r="BZ22" s="163"/>
      <c r="CA22" s="166"/>
      <c r="CB22" s="163"/>
      <c r="CC22" s="167"/>
      <c r="CD22" s="167"/>
      <c r="CE22" s="167"/>
      <c r="CF22" s="167"/>
      <c r="CG22" s="163"/>
      <c r="CH22" s="168"/>
      <c r="CI22" s="103">
        <f t="shared" si="0"/>
        <v>0</v>
      </c>
      <c r="CK22" s="193">
        <f t="shared" si="9"/>
        <v>0</v>
      </c>
      <c r="CL22" s="199"/>
      <c r="CM22" s="199"/>
      <c r="CN22" s="199"/>
      <c r="CO22" s="199"/>
      <c r="CP22" s="199"/>
      <c r="CQ22" s="199"/>
      <c r="CR22" s="199"/>
      <c r="CS22" s="199"/>
      <c r="CT22" s="199"/>
      <c r="CU22" s="199"/>
      <c r="CV22" s="199"/>
      <c r="CW22" s="199"/>
      <c r="CX22" s="192"/>
      <c r="DB22" s="210"/>
      <c r="DC22" s="190"/>
      <c r="DD22" s="206"/>
      <c r="DE22" s="199"/>
      <c r="DF22" s="199"/>
      <c r="DG22" s="199"/>
      <c r="DH22" s="199"/>
      <c r="DI22" s="199"/>
      <c r="DJ22" s="199"/>
      <c r="DK22" s="199"/>
      <c r="DL22" s="199"/>
      <c r="DM22" s="199"/>
      <c r="DN22" s="199"/>
      <c r="DO22" s="199"/>
      <c r="DP22" s="199"/>
      <c r="DQ22" s="192"/>
    </row>
    <row r="23" spans="1:121" s="84" customFormat="1" x14ac:dyDescent="0.15">
      <c r="A23" s="65">
        <v>17</v>
      </c>
      <c r="B23" s="146"/>
      <c r="C23" s="147"/>
      <c r="D23" s="147"/>
      <c r="E23" s="147"/>
      <c r="F23" s="147"/>
      <c r="G23" s="147"/>
      <c r="H23" s="148"/>
      <c r="I23" s="148"/>
      <c r="J23" s="147"/>
      <c r="K23" s="147"/>
      <c r="L23" s="213"/>
      <c r="M23" s="63"/>
      <c r="N23" s="149"/>
      <c r="O23" s="149"/>
      <c r="P23" s="149"/>
      <c r="Q23" s="150"/>
      <c r="R23" s="150"/>
      <c r="S23" s="149"/>
      <c r="T23" s="149"/>
      <c r="U23" s="149"/>
      <c r="V23" s="151"/>
      <c r="W23" s="151"/>
      <c r="X23" s="151"/>
      <c r="Y23" s="152"/>
      <c r="Z23" s="153"/>
      <c r="AA23" s="59">
        <f t="shared" si="8"/>
        <v>0</v>
      </c>
      <c r="AB23" s="152"/>
      <c r="AC23" s="152"/>
      <c r="AD23" s="152"/>
      <c r="AE23" s="152"/>
      <c r="AF23" s="153"/>
      <c r="AG23" s="152"/>
      <c r="AH23" s="147"/>
      <c r="AI23" s="147"/>
      <c r="AJ23" s="59" t="str">
        <f t="shared" si="2"/>
        <v/>
      </c>
      <c r="AK23" s="147"/>
      <c r="AL23" s="147"/>
      <c r="AM23" s="152"/>
      <c r="AN23" s="152"/>
      <c r="AO23" s="153"/>
      <c r="AP23" s="152"/>
      <c r="AQ23" s="147"/>
      <c r="AR23" s="147"/>
      <c r="AS23" s="59" t="str">
        <f t="shared" si="3"/>
        <v/>
      </c>
      <c r="AT23" s="147"/>
      <c r="AU23" s="147"/>
      <c r="AV23" s="147"/>
      <c r="AW23" s="152"/>
      <c r="AX23" s="153"/>
      <c r="AY23" s="152"/>
      <c r="AZ23" s="154"/>
      <c r="BA23" s="147"/>
      <c r="BB23" s="155"/>
      <c r="BC23" s="156"/>
      <c r="BD23" s="171" t="s">
        <v>176</v>
      </c>
      <c r="BE23" s="170">
        <f t="shared" si="4"/>
        <v>0</v>
      </c>
      <c r="BF23" s="171" t="s">
        <v>279</v>
      </c>
      <c r="BG23" s="170">
        <f t="shared" si="5"/>
        <v>0</v>
      </c>
      <c r="BH23" s="152"/>
      <c r="BI23" s="152"/>
      <c r="BJ23" s="152"/>
      <c r="BK23" s="152"/>
      <c r="BL23" s="152"/>
      <c r="BM23" s="152"/>
      <c r="BN23" s="152"/>
      <c r="BO23" s="157"/>
      <c r="BP23" s="157"/>
      <c r="BQ23" s="157"/>
      <c r="BR23" s="158"/>
      <c r="BS23" s="120">
        <f t="shared" si="6"/>
        <v>0</v>
      </c>
      <c r="BT23" s="162"/>
      <c r="BU23" s="163"/>
      <c r="BV23" s="163"/>
      <c r="BW23" s="164"/>
      <c r="BX23" s="165"/>
      <c r="BY23" s="166"/>
      <c r="BZ23" s="163"/>
      <c r="CA23" s="166"/>
      <c r="CB23" s="163"/>
      <c r="CC23" s="167"/>
      <c r="CD23" s="167"/>
      <c r="CE23" s="167"/>
      <c r="CF23" s="167"/>
      <c r="CG23" s="163"/>
      <c r="CH23" s="168"/>
      <c r="CI23" s="103">
        <f t="shared" si="0"/>
        <v>0</v>
      </c>
      <c r="CK23" s="193">
        <f t="shared" si="9"/>
        <v>0</v>
      </c>
      <c r="CL23" s="199"/>
      <c r="CM23" s="199"/>
      <c r="CN23" s="199"/>
      <c r="CO23" s="199"/>
      <c r="CP23" s="199"/>
      <c r="CQ23" s="199"/>
      <c r="CR23" s="199"/>
      <c r="CS23" s="199"/>
      <c r="CT23" s="199"/>
      <c r="CU23" s="199"/>
      <c r="CV23" s="199"/>
      <c r="CW23" s="199"/>
      <c r="CX23" s="192"/>
      <c r="DB23" s="210"/>
      <c r="DC23" s="190"/>
      <c r="DD23" s="206"/>
      <c r="DE23" s="199"/>
      <c r="DF23" s="199"/>
      <c r="DG23" s="199"/>
      <c r="DH23" s="199"/>
      <c r="DI23" s="199"/>
      <c r="DJ23" s="199"/>
      <c r="DK23" s="199"/>
      <c r="DL23" s="199"/>
      <c r="DM23" s="199"/>
      <c r="DN23" s="199"/>
      <c r="DO23" s="199"/>
      <c r="DP23" s="199"/>
      <c r="DQ23" s="192"/>
    </row>
    <row r="24" spans="1:121" s="84" customFormat="1" x14ac:dyDescent="0.15">
      <c r="A24" s="65">
        <v>18</v>
      </c>
      <c r="B24" s="146"/>
      <c r="C24" s="147"/>
      <c r="D24" s="147"/>
      <c r="E24" s="147"/>
      <c r="F24" s="147"/>
      <c r="G24" s="147"/>
      <c r="H24" s="148"/>
      <c r="I24" s="148"/>
      <c r="J24" s="147"/>
      <c r="K24" s="147"/>
      <c r="L24" s="213"/>
      <c r="M24" s="63"/>
      <c r="N24" s="149"/>
      <c r="O24" s="149"/>
      <c r="P24" s="149"/>
      <c r="Q24" s="150"/>
      <c r="R24" s="150"/>
      <c r="S24" s="149"/>
      <c r="T24" s="149"/>
      <c r="U24" s="149"/>
      <c r="V24" s="151"/>
      <c r="W24" s="151"/>
      <c r="X24" s="151"/>
      <c r="Y24" s="152"/>
      <c r="Z24" s="153"/>
      <c r="AA24" s="59">
        <f t="shared" si="8"/>
        <v>0</v>
      </c>
      <c r="AB24" s="152"/>
      <c r="AC24" s="152"/>
      <c r="AD24" s="152"/>
      <c r="AE24" s="152"/>
      <c r="AF24" s="153"/>
      <c r="AG24" s="152"/>
      <c r="AH24" s="147"/>
      <c r="AI24" s="147"/>
      <c r="AJ24" s="59" t="str">
        <f t="shared" si="2"/>
        <v/>
      </c>
      <c r="AK24" s="147"/>
      <c r="AL24" s="147"/>
      <c r="AM24" s="152"/>
      <c r="AN24" s="152"/>
      <c r="AO24" s="153"/>
      <c r="AP24" s="152"/>
      <c r="AQ24" s="147"/>
      <c r="AR24" s="147"/>
      <c r="AS24" s="59" t="str">
        <f t="shared" si="3"/>
        <v/>
      </c>
      <c r="AT24" s="147"/>
      <c r="AU24" s="147"/>
      <c r="AV24" s="147"/>
      <c r="AW24" s="152"/>
      <c r="AX24" s="153"/>
      <c r="AY24" s="152"/>
      <c r="AZ24" s="154"/>
      <c r="BA24" s="147"/>
      <c r="BB24" s="155"/>
      <c r="BC24" s="156"/>
      <c r="BD24" s="171" t="s">
        <v>176</v>
      </c>
      <c r="BE24" s="170">
        <f t="shared" si="4"/>
        <v>0</v>
      </c>
      <c r="BF24" s="171" t="s">
        <v>279</v>
      </c>
      <c r="BG24" s="170">
        <f t="shared" si="5"/>
        <v>0</v>
      </c>
      <c r="BH24" s="152"/>
      <c r="BI24" s="152"/>
      <c r="BJ24" s="152"/>
      <c r="BK24" s="152"/>
      <c r="BL24" s="152"/>
      <c r="BM24" s="152"/>
      <c r="BN24" s="152"/>
      <c r="BO24" s="157"/>
      <c r="BP24" s="157"/>
      <c r="BQ24" s="157"/>
      <c r="BR24" s="158"/>
      <c r="BS24" s="120">
        <f t="shared" si="6"/>
        <v>0</v>
      </c>
      <c r="BT24" s="162"/>
      <c r="BU24" s="163"/>
      <c r="BV24" s="163"/>
      <c r="BW24" s="164"/>
      <c r="BX24" s="165"/>
      <c r="BY24" s="166"/>
      <c r="BZ24" s="163"/>
      <c r="CA24" s="166"/>
      <c r="CB24" s="163"/>
      <c r="CC24" s="167"/>
      <c r="CD24" s="167"/>
      <c r="CE24" s="167"/>
      <c r="CF24" s="167"/>
      <c r="CG24" s="163"/>
      <c r="CH24" s="168"/>
      <c r="CI24" s="103">
        <f t="shared" si="0"/>
        <v>0</v>
      </c>
      <c r="CK24" s="193">
        <f t="shared" si="9"/>
        <v>0</v>
      </c>
      <c r="CL24" s="199"/>
      <c r="CM24" s="199"/>
      <c r="CN24" s="199"/>
      <c r="CO24" s="199"/>
      <c r="CP24" s="199"/>
      <c r="CQ24" s="199"/>
      <c r="CR24" s="199"/>
      <c r="CS24" s="199"/>
      <c r="CT24" s="199"/>
      <c r="CU24" s="199"/>
      <c r="CV24" s="199"/>
      <c r="CW24" s="199"/>
      <c r="CX24" s="192"/>
      <c r="DB24" s="210"/>
      <c r="DC24" s="190"/>
      <c r="DD24" s="206"/>
      <c r="DE24" s="199"/>
      <c r="DF24" s="199"/>
      <c r="DG24" s="199"/>
      <c r="DH24" s="199"/>
      <c r="DI24" s="199"/>
      <c r="DJ24" s="199"/>
      <c r="DK24" s="199"/>
      <c r="DL24" s="199"/>
      <c r="DM24" s="199"/>
      <c r="DN24" s="199"/>
      <c r="DO24" s="199"/>
      <c r="DP24" s="199"/>
      <c r="DQ24" s="192"/>
    </row>
    <row r="25" spans="1:121" s="84" customFormat="1" x14ac:dyDescent="0.15">
      <c r="A25" s="65">
        <v>19</v>
      </c>
      <c r="B25" s="146"/>
      <c r="C25" s="147"/>
      <c r="D25" s="147"/>
      <c r="E25" s="147"/>
      <c r="F25" s="147"/>
      <c r="G25" s="147"/>
      <c r="H25" s="148"/>
      <c r="I25" s="148"/>
      <c r="J25" s="147"/>
      <c r="K25" s="147"/>
      <c r="L25" s="213"/>
      <c r="M25" s="63"/>
      <c r="N25" s="149"/>
      <c r="O25" s="149"/>
      <c r="P25" s="149"/>
      <c r="Q25" s="150"/>
      <c r="R25" s="150"/>
      <c r="S25" s="149"/>
      <c r="T25" s="149"/>
      <c r="U25" s="149"/>
      <c r="V25" s="151"/>
      <c r="W25" s="151"/>
      <c r="X25" s="151"/>
      <c r="Y25" s="152"/>
      <c r="Z25" s="153"/>
      <c r="AA25" s="59">
        <f t="shared" si="8"/>
        <v>0</v>
      </c>
      <c r="AB25" s="152"/>
      <c r="AC25" s="152"/>
      <c r="AD25" s="152"/>
      <c r="AE25" s="152"/>
      <c r="AF25" s="153"/>
      <c r="AG25" s="152"/>
      <c r="AH25" s="147"/>
      <c r="AI25" s="147"/>
      <c r="AJ25" s="59" t="str">
        <f t="shared" si="2"/>
        <v/>
      </c>
      <c r="AK25" s="147"/>
      <c r="AL25" s="147"/>
      <c r="AM25" s="152"/>
      <c r="AN25" s="152"/>
      <c r="AO25" s="153"/>
      <c r="AP25" s="152"/>
      <c r="AQ25" s="147"/>
      <c r="AR25" s="147"/>
      <c r="AS25" s="59" t="str">
        <f t="shared" si="3"/>
        <v/>
      </c>
      <c r="AT25" s="147"/>
      <c r="AU25" s="147"/>
      <c r="AV25" s="147"/>
      <c r="AW25" s="152"/>
      <c r="AX25" s="153"/>
      <c r="AY25" s="152"/>
      <c r="AZ25" s="154"/>
      <c r="BA25" s="147"/>
      <c r="BB25" s="155"/>
      <c r="BC25" s="156"/>
      <c r="BD25" s="171" t="s">
        <v>176</v>
      </c>
      <c r="BE25" s="170">
        <f t="shared" si="4"/>
        <v>0</v>
      </c>
      <c r="BF25" s="171" t="s">
        <v>279</v>
      </c>
      <c r="BG25" s="170">
        <f t="shared" si="5"/>
        <v>0</v>
      </c>
      <c r="BH25" s="152"/>
      <c r="BI25" s="152"/>
      <c r="BJ25" s="152"/>
      <c r="BK25" s="152"/>
      <c r="BL25" s="152"/>
      <c r="BM25" s="152"/>
      <c r="BN25" s="152"/>
      <c r="BO25" s="157"/>
      <c r="BP25" s="157"/>
      <c r="BQ25" s="157"/>
      <c r="BR25" s="158"/>
      <c r="BS25" s="120">
        <f t="shared" si="6"/>
        <v>0</v>
      </c>
      <c r="BT25" s="162"/>
      <c r="BU25" s="163"/>
      <c r="BV25" s="163"/>
      <c r="BW25" s="164"/>
      <c r="BX25" s="165"/>
      <c r="BY25" s="166"/>
      <c r="BZ25" s="163"/>
      <c r="CA25" s="166"/>
      <c r="CB25" s="163"/>
      <c r="CC25" s="167"/>
      <c r="CD25" s="167"/>
      <c r="CE25" s="167"/>
      <c r="CF25" s="167"/>
      <c r="CG25" s="163"/>
      <c r="CH25" s="168"/>
      <c r="CI25" s="103">
        <f t="shared" si="0"/>
        <v>0</v>
      </c>
      <c r="CK25" s="193">
        <f t="shared" si="9"/>
        <v>0</v>
      </c>
      <c r="CL25" s="199"/>
      <c r="CM25" s="199"/>
      <c r="CN25" s="199"/>
      <c r="CO25" s="199"/>
      <c r="CP25" s="199"/>
      <c r="CQ25" s="199"/>
      <c r="CR25" s="199"/>
      <c r="CS25" s="199"/>
      <c r="CT25" s="199"/>
      <c r="CU25" s="199"/>
      <c r="CV25" s="199"/>
      <c r="CW25" s="199"/>
      <c r="CX25" s="192"/>
      <c r="DB25" s="210"/>
      <c r="DC25" s="190"/>
      <c r="DD25" s="206"/>
      <c r="DE25" s="199"/>
      <c r="DF25" s="199"/>
      <c r="DG25" s="199"/>
      <c r="DH25" s="199"/>
      <c r="DI25" s="199"/>
      <c r="DJ25" s="199"/>
      <c r="DK25" s="199"/>
      <c r="DL25" s="199"/>
      <c r="DM25" s="199"/>
      <c r="DN25" s="199"/>
      <c r="DO25" s="199"/>
      <c r="DP25" s="199"/>
      <c r="DQ25" s="192"/>
    </row>
    <row r="26" spans="1:121" s="84" customFormat="1" x14ac:dyDescent="0.15">
      <c r="A26" s="65">
        <v>20</v>
      </c>
      <c r="B26" s="146"/>
      <c r="C26" s="147"/>
      <c r="D26" s="147"/>
      <c r="E26" s="147"/>
      <c r="F26" s="147"/>
      <c r="G26" s="147"/>
      <c r="H26" s="148"/>
      <c r="I26" s="148"/>
      <c r="J26" s="147"/>
      <c r="K26" s="147"/>
      <c r="L26" s="213"/>
      <c r="M26" s="63"/>
      <c r="N26" s="149"/>
      <c r="O26" s="149"/>
      <c r="P26" s="149"/>
      <c r="Q26" s="150"/>
      <c r="R26" s="150"/>
      <c r="S26" s="149"/>
      <c r="T26" s="149"/>
      <c r="U26" s="149"/>
      <c r="V26" s="151"/>
      <c r="W26" s="151"/>
      <c r="X26" s="151"/>
      <c r="Y26" s="152"/>
      <c r="Z26" s="153"/>
      <c r="AA26" s="59">
        <f t="shared" si="8"/>
        <v>0</v>
      </c>
      <c r="AB26" s="152"/>
      <c r="AC26" s="152"/>
      <c r="AD26" s="152"/>
      <c r="AE26" s="152"/>
      <c r="AF26" s="153"/>
      <c r="AG26" s="152"/>
      <c r="AH26" s="147"/>
      <c r="AI26" s="147"/>
      <c r="AJ26" s="59" t="str">
        <f t="shared" si="2"/>
        <v/>
      </c>
      <c r="AK26" s="147"/>
      <c r="AL26" s="147"/>
      <c r="AM26" s="152"/>
      <c r="AN26" s="152"/>
      <c r="AO26" s="153"/>
      <c r="AP26" s="152"/>
      <c r="AQ26" s="147"/>
      <c r="AR26" s="147"/>
      <c r="AS26" s="59" t="str">
        <f t="shared" si="3"/>
        <v/>
      </c>
      <c r="AT26" s="147"/>
      <c r="AU26" s="147"/>
      <c r="AV26" s="147"/>
      <c r="AW26" s="152"/>
      <c r="AX26" s="153"/>
      <c r="AY26" s="152"/>
      <c r="AZ26" s="154"/>
      <c r="BA26" s="147"/>
      <c r="BB26" s="155"/>
      <c r="BC26" s="156"/>
      <c r="BD26" s="171" t="s">
        <v>176</v>
      </c>
      <c r="BE26" s="170">
        <f t="shared" si="4"/>
        <v>0</v>
      </c>
      <c r="BF26" s="171" t="s">
        <v>279</v>
      </c>
      <c r="BG26" s="170">
        <f t="shared" si="5"/>
        <v>0</v>
      </c>
      <c r="BH26" s="152"/>
      <c r="BI26" s="152"/>
      <c r="BJ26" s="152"/>
      <c r="BK26" s="152"/>
      <c r="BL26" s="152"/>
      <c r="BM26" s="152"/>
      <c r="BN26" s="152"/>
      <c r="BO26" s="157"/>
      <c r="BP26" s="157"/>
      <c r="BQ26" s="157"/>
      <c r="BR26" s="158"/>
      <c r="BS26" s="120">
        <f t="shared" si="6"/>
        <v>0</v>
      </c>
      <c r="BT26" s="162"/>
      <c r="BU26" s="163"/>
      <c r="BV26" s="163"/>
      <c r="BW26" s="164"/>
      <c r="BX26" s="165"/>
      <c r="BY26" s="166"/>
      <c r="BZ26" s="163"/>
      <c r="CA26" s="166"/>
      <c r="CB26" s="163"/>
      <c r="CC26" s="167"/>
      <c r="CD26" s="167"/>
      <c r="CE26" s="167"/>
      <c r="CF26" s="167"/>
      <c r="CG26" s="163"/>
      <c r="CH26" s="168"/>
      <c r="CI26" s="103">
        <f t="shared" si="0"/>
        <v>0</v>
      </c>
      <c r="CK26" s="193">
        <f t="shared" si="9"/>
        <v>0</v>
      </c>
      <c r="CL26" s="199"/>
      <c r="CM26" s="199"/>
      <c r="CN26" s="199"/>
      <c r="CO26" s="199"/>
      <c r="CP26" s="199"/>
      <c r="CQ26" s="199"/>
      <c r="CR26" s="199"/>
      <c r="CS26" s="199"/>
      <c r="CT26" s="199"/>
      <c r="CU26" s="199"/>
      <c r="CV26" s="199"/>
      <c r="CW26" s="199"/>
      <c r="CX26" s="192"/>
      <c r="DB26" s="210"/>
      <c r="DC26" s="190"/>
      <c r="DD26" s="206"/>
      <c r="DE26" s="199"/>
      <c r="DF26" s="199"/>
      <c r="DG26" s="199"/>
      <c r="DH26" s="199"/>
      <c r="DI26" s="199"/>
      <c r="DJ26" s="199"/>
      <c r="DK26" s="199"/>
      <c r="DL26" s="199"/>
      <c r="DM26" s="199"/>
      <c r="DN26" s="199"/>
      <c r="DO26" s="199"/>
      <c r="DP26" s="199"/>
      <c r="DQ26" s="192"/>
    </row>
    <row r="27" spans="1:121" s="84" customFormat="1" x14ac:dyDescent="0.15">
      <c r="A27" s="65">
        <v>21</v>
      </c>
      <c r="B27" s="146"/>
      <c r="C27" s="147"/>
      <c r="D27" s="147"/>
      <c r="E27" s="147"/>
      <c r="F27" s="147"/>
      <c r="G27" s="147"/>
      <c r="H27" s="148"/>
      <c r="I27" s="148"/>
      <c r="J27" s="147"/>
      <c r="K27" s="147"/>
      <c r="L27" s="213"/>
      <c r="M27" s="63"/>
      <c r="N27" s="149"/>
      <c r="O27" s="149"/>
      <c r="P27" s="149"/>
      <c r="Q27" s="150"/>
      <c r="R27" s="150"/>
      <c r="S27" s="149"/>
      <c r="T27" s="149"/>
      <c r="U27" s="149"/>
      <c r="V27" s="151"/>
      <c r="W27" s="151"/>
      <c r="X27" s="151"/>
      <c r="Y27" s="152"/>
      <c r="Z27" s="153"/>
      <c r="AA27" s="59">
        <f t="shared" si="8"/>
        <v>0</v>
      </c>
      <c r="AB27" s="152"/>
      <c r="AC27" s="152"/>
      <c r="AD27" s="152"/>
      <c r="AE27" s="152"/>
      <c r="AF27" s="153"/>
      <c r="AG27" s="152"/>
      <c r="AH27" s="147"/>
      <c r="AI27" s="147"/>
      <c r="AJ27" s="59" t="str">
        <f t="shared" si="2"/>
        <v/>
      </c>
      <c r="AK27" s="147"/>
      <c r="AL27" s="147"/>
      <c r="AM27" s="152"/>
      <c r="AN27" s="152"/>
      <c r="AO27" s="153"/>
      <c r="AP27" s="152"/>
      <c r="AQ27" s="147"/>
      <c r="AR27" s="147"/>
      <c r="AS27" s="59" t="str">
        <f t="shared" si="3"/>
        <v/>
      </c>
      <c r="AT27" s="147"/>
      <c r="AU27" s="147"/>
      <c r="AV27" s="147"/>
      <c r="AW27" s="152"/>
      <c r="AX27" s="153"/>
      <c r="AY27" s="152"/>
      <c r="AZ27" s="154"/>
      <c r="BA27" s="147"/>
      <c r="BB27" s="155"/>
      <c r="BC27" s="156"/>
      <c r="BD27" s="171" t="s">
        <v>176</v>
      </c>
      <c r="BE27" s="170">
        <f t="shared" si="4"/>
        <v>0</v>
      </c>
      <c r="BF27" s="171" t="s">
        <v>279</v>
      </c>
      <c r="BG27" s="170">
        <f t="shared" si="5"/>
        <v>0</v>
      </c>
      <c r="BH27" s="152"/>
      <c r="BI27" s="152"/>
      <c r="BJ27" s="152"/>
      <c r="BK27" s="152"/>
      <c r="BL27" s="152"/>
      <c r="BM27" s="152"/>
      <c r="BN27" s="152"/>
      <c r="BO27" s="157"/>
      <c r="BP27" s="157"/>
      <c r="BQ27" s="157"/>
      <c r="BR27" s="158"/>
      <c r="BS27" s="120">
        <f t="shared" si="6"/>
        <v>0</v>
      </c>
      <c r="BT27" s="162"/>
      <c r="BU27" s="163"/>
      <c r="BV27" s="163"/>
      <c r="BW27" s="164"/>
      <c r="BX27" s="165"/>
      <c r="BY27" s="166"/>
      <c r="BZ27" s="163"/>
      <c r="CA27" s="166"/>
      <c r="CB27" s="163"/>
      <c r="CC27" s="167"/>
      <c r="CD27" s="167"/>
      <c r="CE27" s="167"/>
      <c r="CF27" s="167"/>
      <c r="CG27" s="163"/>
      <c r="CH27" s="168"/>
      <c r="CI27" s="103">
        <f t="shared" si="0"/>
        <v>0</v>
      </c>
      <c r="CK27" s="193">
        <f t="shared" si="9"/>
        <v>0</v>
      </c>
      <c r="CL27" s="199"/>
      <c r="CM27" s="199"/>
      <c r="CN27" s="199"/>
      <c r="CO27" s="199"/>
      <c r="CP27" s="199"/>
      <c r="CQ27" s="199"/>
      <c r="CR27" s="199"/>
      <c r="CS27" s="199"/>
      <c r="CT27" s="199"/>
      <c r="CU27" s="199"/>
      <c r="CV27" s="199"/>
      <c r="CW27" s="199"/>
      <c r="CX27" s="192"/>
      <c r="DB27" s="210"/>
      <c r="DC27" s="190"/>
      <c r="DD27" s="206"/>
      <c r="DE27" s="199"/>
      <c r="DF27" s="199"/>
      <c r="DG27" s="199"/>
      <c r="DH27" s="199"/>
      <c r="DI27" s="199"/>
      <c r="DJ27" s="199"/>
      <c r="DK27" s="199"/>
      <c r="DL27" s="199"/>
      <c r="DM27" s="199"/>
      <c r="DN27" s="199"/>
      <c r="DO27" s="199"/>
      <c r="DP27" s="199"/>
      <c r="DQ27" s="192"/>
    </row>
    <row r="28" spans="1:121" s="84" customFormat="1" x14ac:dyDescent="0.15">
      <c r="A28" s="65">
        <v>22</v>
      </c>
      <c r="B28" s="146"/>
      <c r="C28" s="147"/>
      <c r="D28" s="147"/>
      <c r="E28" s="147"/>
      <c r="F28" s="147"/>
      <c r="G28" s="147"/>
      <c r="H28" s="148"/>
      <c r="I28" s="148"/>
      <c r="J28" s="147"/>
      <c r="K28" s="147"/>
      <c r="L28" s="213"/>
      <c r="M28" s="63"/>
      <c r="N28" s="149"/>
      <c r="O28" s="149"/>
      <c r="P28" s="149"/>
      <c r="Q28" s="150"/>
      <c r="R28" s="150"/>
      <c r="S28" s="149"/>
      <c r="T28" s="149"/>
      <c r="U28" s="149"/>
      <c r="V28" s="151"/>
      <c r="W28" s="151"/>
      <c r="X28" s="151"/>
      <c r="Y28" s="152"/>
      <c r="Z28" s="153"/>
      <c r="AA28" s="59">
        <f t="shared" si="8"/>
        <v>0</v>
      </c>
      <c r="AB28" s="152"/>
      <c r="AC28" s="152"/>
      <c r="AD28" s="152"/>
      <c r="AE28" s="152"/>
      <c r="AF28" s="153"/>
      <c r="AG28" s="152"/>
      <c r="AH28" s="147"/>
      <c r="AI28" s="147"/>
      <c r="AJ28" s="59" t="str">
        <f t="shared" si="2"/>
        <v/>
      </c>
      <c r="AK28" s="147"/>
      <c r="AL28" s="147"/>
      <c r="AM28" s="152"/>
      <c r="AN28" s="152"/>
      <c r="AO28" s="153"/>
      <c r="AP28" s="152"/>
      <c r="AQ28" s="147"/>
      <c r="AR28" s="147"/>
      <c r="AS28" s="59" t="str">
        <f t="shared" si="3"/>
        <v/>
      </c>
      <c r="AT28" s="147"/>
      <c r="AU28" s="147"/>
      <c r="AV28" s="147"/>
      <c r="AW28" s="152"/>
      <c r="AX28" s="153"/>
      <c r="AY28" s="152"/>
      <c r="AZ28" s="154"/>
      <c r="BA28" s="147"/>
      <c r="BB28" s="155"/>
      <c r="BC28" s="156"/>
      <c r="BD28" s="171" t="s">
        <v>176</v>
      </c>
      <c r="BE28" s="170">
        <f t="shared" si="4"/>
        <v>0</v>
      </c>
      <c r="BF28" s="171" t="s">
        <v>279</v>
      </c>
      <c r="BG28" s="170">
        <f t="shared" si="5"/>
        <v>0</v>
      </c>
      <c r="BH28" s="152"/>
      <c r="BI28" s="152"/>
      <c r="BJ28" s="152"/>
      <c r="BK28" s="152"/>
      <c r="BL28" s="152"/>
      <c r="BM28" s="152"/>
      <c r="BN28" s="152"/>
      <c r="BO28" s="157"/>
      <c r="BP28" s="157"/>
      <c r="BQ28" s="157"/>
      <c r="BR28" s="158"/>
      <c r="BS28" s="120">
        <f t="shared" si="6"/>
        <v>0</v>
      </c>
      <c r="BT28" s="162"/>
      <c r="BU28" s="163"/>
      <c r="BV28" s="163"/>
      <c r="BW28" s="164"/>
      <c r="BX28" s="165"/>
      <c r="BY28" s="166"/>
      <c r="BZ28" s="163"/>
      <c r="CA28" s="166"/>
      <c r="CB28" s="163"/>
      <c r="CC28" s="167"/>
      <c r="CD28" s="167"/>
      <c r="CE28" s="167"/>
      <c r="CF28" s="167"/>
      <c r="CG28" s="163"/>
      <c r="CH28" s="168"/>
      <c r="CI28" s="103">
        <f t="shared" si="0"/>
        <v>0</v>
      </c>
      <c r="CK28" s="193">
        <f t="shared" si="9"/>
        <v>0</v>
      </c>
      <c r="CL28" s="199"/>
      <c r="CM28" s="199"/>
      <c r="CN28" s="199"/>
      <c r="CO28" s="199"/>
      <c r="CP28" s="199"/>
      <c r="CQ28" s="199"/>
      <c r="CR28" s="199"/>
      <c r="CS28" s="199"/>
      <c r="CT28" s="199"/>
      <c r="CU28" s="199"/>
      <c r="CV28" s="199"/>
      <c r="CW28" s="199"/>
      <c r="CX28" s="192"/>
      <c r="DB28" s="210"/>
      <c r="DC28" s="190"/>
      <c r="DD28" s="206"/>
      <c r="DE28" s="199"/>
      <c r="DF28" s="199"/>
      <c r="DG28" s="199"/>
      <c r="DH28" s="199"/>
      <c r="DI28" s="199"/>
      <c r="DJ28" s="199"/>
      <c r="DK28" s="199"/>
      <c r="DL28" s="199"/>
      <c r="DM28" s="199"/>
      <c r="DN28" s="199"/>
      <c r="DO28" s="199"/>
      <c r="DP28" s="199"/>
      <c r="DQ28" s="192"/>
    </row>
    <row r="29" spans="1:121" s="84" customFormat="1" x14ac:dyDescent="0.15">
      <c r="A29" s="65">
        <v>23</v>
      </c>
      <c r="B29" s="146"/>
      <c r="C29" s="147"/>
      <c r="D29" s="147"/>
      <c r="E29" s="147"/>
      <c r="F29" s="147"/>
      <c r="G29" s="147"/>
      <c r="H29" s="148"/>
      <c r="I29" s="148"/>
      <c r="J29" s="147"/>
      <c r="K29" s="147"/>
      <c r="L29" s="213"/>
      <c r="M29" s="63"/>
      <c r="N29" s="149"/>
      <c r="O29" s="149"/>
      <c r="P29" s="149"/>
      <c r="Q29" s="150"/>
      <c r="R29" s="150"/>
      <c r="S29" s="149"/>
      <c r="T29" s="149"/>
      <c r="U29" s="149"/>
      <c r="V29" s="151"/>
      <c r="W29" s="151"/>
      <c r="X29" s="151"/>
      <c r="Y29" s="152"/>
      <c r="Z29" s="153"/>
      <c r="AA29" s="59">
        <f t="shared" si="8"/>
        <v>0</v>
      </c>
      <c r="AB29" s="152"/>
      <c r="AC29" s="152"/>
      <c r="AD29" s="152"/>
      <c r="AE29" s="152"/>
      <c r="AF29" s="153"/>
      <c r="AG29" s="152"/>
      <c r="AH29" s="147"/>
      <c r="AI29" s="147"/>
      <c r="AJ29" s="59" t="str">
        <f t="shared" si="2"/>
        <v/>
      </c>
      <c r="AK29" s="147"/>
      <c r="AL29" s="147"/>
      <c r="AM29" s="152"/>
      <c r="AN29" s="152"/>
      <c r="AO29" s="153"/>
      <c r="AP29" s="152"/>
      <c r="AQ29" s="147"/>
      <c r="AR29" s="147"/>
      <c r="AS29" s="59" t="str">
        <f t="shared" si="3"/>
        <v/>
      </c>
      <c r="AT29" s="147"/>
      <c r="AU29" s="147"/>
      <c r="AV29" s="147"/>
      <c r="AW29" s="152"/>
      <c r="AX29" s="153"/>
      <c r="AY29" s="152"/>
      <c r="AZ29" s="154"/>
      <c r="BA29" s="147"/>
      <c r="BB29" s="155"/>
      <c r="BC29" s="156"/>
      <c r="BD29" s="171" t="s">
        <v>176</v>
      </c>
      <c r="BE29" s="170">
        <f t="shared" si="4"/>
        <v>0</v>
      </c>
      <c r="BF29" s="171" t="s">
        <v>279</v>
      </c>
      <c r="BG29" s="170">
        <f t="shared" si="5"/>
        <v>0</v>
      </c>
      <c r="BH29" s="152"/>
      <c r="BI29" s="152"/>
      <c r="BJ29" s="152"/>
      <c r="BK29" s="152"/>
      <c r="BL29" s="152"/>
      <c r="BM29" s="152"/>
      <c r="BN29" s="152"/>
      <c r="BO29" s="157"/>
      <c r="BP29" s="157"/>
      <c r="BQ29" s="157"/>
      <c r="BR29" s="158"/>
      <c r="BS29" s="120">
        <f t="shared" si="6"/>
        <v>0</v>
      </c>
      <c r="BT29" s="162"/>
      <c r="BU29" s="163"/>
      <c r="BV29" s="163"/>
      <c r="BW29" s="164"/>
      <c r="BX29" s="165"/>
      <c r="BY29" s="166"/>
      <c r="BZ29" s="163"/>
      <c r="CA29" s="166"/>
      <c r="CB29" s="163"/>
      <c r="CC29" s="167"/>
      <c r="CD29" s="167"/>
      <c r="CE29" s="167"/>
      <c r="CF29" s="167"/>
      <c r="CG29" s="163"/>
      <c r="CH29" s="168"/>
      <c r="CI29" s="103">
        <f t="shared" si="0"/>
        <v>0</v>
      </c>
      <c r="CK29" s="193">
        <f t="shared" si="9"/>
        <v>0</v>
      </c>
      <c r="CL29" s="199"/>
      <c r="CM29" s="199"/>
      <c r="CN29" s="199"/>
      <c r="CO29" s="199"/>
      <c r="CP29" s="199"/>
      <c r="CQ29" s="199"/>
      <c r="CR29" s="199"/>
      <c r="CS29" s="199"/>
      <c r="CT29" s="199"/>
      <c r="CU29" s="199"/>
      <c r="CV29" s="199"/>
      <c r="CW29" s="199"/>
      <c r="CX29" s="192"/>
      <c r="DB29" s="210"/>
      <c r="DC29" s="190"/>
      <c r="DD29" s="206"/>
      <c r="DE29" s="199"/>
      <c r="DF29" s="199"/>
      <c r="DG29" s="199"/>
      <c r="DH29" s="199"/>
      <c r="DI29" s="199"/>
      <c r="DJ29" s="199"/>
      <c r="DK29" s="199"/>
      <c r="DL29" s="199"/>
      <c r="DM29" s="199"/>
      <c r="DN29" s="199"/>
      <c r="DO29" s="199"/>
      <c r="DP29" s="199"/>
      <c r="DQ29" s="192"/>
    </row>
    <row r="30" spans="1:121" s="84" customFormat="1" x14ac:dyDescent="0.15">
      <c r="A30" s="65">
        <v>24</v>
      </c>
      <c r="B30" s="146"/>
      <c r="C30" s="147"/>
      <c r="D30" s="147"/>
      <c r="E30" s="147"/>
      <c r="F30" s="147"/>
      <c r="G30" s="147"/>
      <c r="H30" s="148"/>
      <c r="I30" s="148"/>
      <c r="J30" s="147"/>
      <c r="K30" s="147"/>
      <c r="L30" s="213"/>
      <c r="M30" s="63"/>
      <c r="N30" s="149"/>
      <c r="O30" s="149"/>
      <c r="P30" s="149"/>
      <c r="Q30" s="150"/>
      <c r="R30" s="150"/>
      <c r="S30" s="149"/>
      <c r="T30" s="149"/>
      <c r="U30" s="149"/>
      <c r="V30" s="151"/>
      <c r="W30" s="151"/>
      <c r="X30" s="151"/>
      <c r="Y30" s="152"/>
      <c r="Z30" s="153"/>
      <c r="AA30" s="59">
        <f t="shared" si="8"/>
        <v>0</v>
      </c>
      <c r="AB30" s="152"/>
      <c r="AC30" s="152"/>
      <c r="AD30" s="152"/>
      <c r="AE30" s="152"/>
      <c r="AF30" s="153"/>
      <c r="AG30" s="152"/>
      <c r="AH30" s="147"/>
      <c r="AI30" s="147"/>
      <c r="AJ30" s="59" t="str">
        <f t="shared" si="2"/>
        <v/>
      </c>
      <c r="AK30" s="147"/>
      <c r="AL30" s="147"/>
      <c r="AM30" s="152"/>
      <c r="AN30" s="152"/>
      <c r="AO30" s="153"/>
      <c r="AP30" s="152"/>
      <c r="AQ30" s="147"/>
      <c r="AR30" s="147"/>
      <c r="AS30" s="59" t="str">
        <f t="shared" si="3"/>
        <v/>
      </c>
      <c r="AT30" s="147"/>
      <c r="AU30" s="147"/>
      <c r="AV30" s="147"/>
      <c r="AW30" s="152"/>
      <c r="AX30" s="153"/>
      <c r="AY30" s="152"/>
      <c r="AZ30" s="154"/>
      <c r="BA30" s="147"/>
      <c r="BB30" s="155"/>
      <c r="BC30" s="156"/>
      <c r="BD30" s="171" t="s">
        <v>176</v>
      </c>
      <c r="BE30" s="170">
        <f t="shared" si="4"/>
        <v>0</v>
      </c>
      <c r="BF30" s="171" t="s">
        <v>279</v>
      </c>
      <c r="BG30" s="170">
        <f t="shared" si="5"/>
        <v>0</v>
      </c>
      <c r="BH30" s="152"/>
      <c r="BI30" s="152"/>
      <c r="BJ30" s="152"/>
      <c r="BK30" s="152"/>
      <c r="BL30" s="152"/>
      <c r="BM30" s="152"/>
      <c r="BN30" s="152"/>
      <c r="BO30" s="157"/>
      <c r="BP30" s="157"/>
      <c r="BQ30" s="157"/>
      <c r="BR30" s="158"/>
      <c r="BS30" s="120">
        <f t="shared" si="6"/>
        <v>0</v>
      </c>
      <c r="BT30" s="162"/>
      <c r="BU30" s="163"/>
      <c r="BV30" s="163"/>
      <c r="BW30" s="164"/>
      <c r="BX30" s="165"/>
      <c r="BY30" s="166"/>
      <c r="BZ30" s="163"/>
      <c r="CA30" s="166"/>
      <c r="CB30" s="163"/>
      <c r="CC30" s="167"/>
      <c r="CD30" s="167"/>
      <c r="CE30" s="167"/>
      <c r="CF30" s="167"/>
      <c r="CG30" s="163"/>
      <c r="CH30" s="168"/>
      <c r="CI30" s="103">
        <f t="shared" si="0"/>
        <v>0</v>
      </c>
      <c r="CK30" s="193">
        <f t="shared" si="9"/>
        <v>0</v>
      </c>
      <c r="CL30" s="199"/>
      <c r="CM30" s="199"/>
      <c r="CN30" s="199"/>
      <c r="CO30" s="199"/>
      <c r="CP30" s="199"/>
      <c r="CQ30" s="199"/>
      <c r="CR30" s="199"/>
      <c r="CS30" s="199"/>
      <c r="CT30" s="199"/>
      <c r="CU30" s="199"/>
      <c r="CV30" s="199"/>
      <c r="CW30" s="199"/>
      <c r="CX30" s="192"/>
      <c r="DB30" s="210"/>
      <c r="DC30" s="190"/>
      <c r="DD30" s="206"/>
      <c r="DE30" s="199"/>
      <c r="DF30" s="199"/>
      <c r="DG30" s="199"/>
      <c r="DH30" s="199"/>
      <c r="DI30" s="199"/>
      <c r="DJ30" s="199"/>
      <c r="DK30" s="199"/>
      <c r="DL30" s="199"/>
      <c r="DM30" s="199"/>
      <c r="DN30" s="199"/>
      <c r="DO30" s="199"/>
      <c r="DP30" s="199"/>
      <c r="DQ30" s="192"/>
    </row>
    <row r="31" spans="1:121" s="84" customFormat="1" x14ac:dyDescent="0.15">
      <c r="A31" s="65">
        <v>25</v>
      </c>
      <c r="B31" s="146"/>
      <c r="C31" s="147"/>
      <c r="D31" s="147"/>
      <c r="E31" s="147"/>
      <c r="F31" s="147"/>
      <c r="G31" s="147"/>
      <c r="H31" s="148"/>
      <c r="I31" s="148"/>
      <c r="J31" s="147"/>
      <c r="K31" s="147"/>
      <c r="L31" s="213"/>
      <c r="M31" s="63"/>
      <c r="N31" s="149"/>
      <c r="O31" s="149"/>
      <c r="P31" s="149"/>
      <c r="Q31" s="150"/>
      <c r="R31" s="150"/>
      <c r="S31" s="149"/>
      <c r="T31" s="149"/>
      <c r="U31" s="149"/>
      <c r="V31" s="151"/>
      <c r="W31" s="151"/>
      <c r="X31" s="151"/>
      <c r="Y31" s="152"/>
      <c r="Z31" s="153"/>
      <c r="AA31" s="59">
        <f t="shared" si="8"/>
        <v>0</v>
      </c>
      <c r="AB31" s="152"/>
      <c r="AC31" s="152"/>
      <c r="AD31" s="152"/>
      <c r="AE31" s="152"/>
      <c r="AF31" s="153"/>
      <c r="AG31" s="152"/>
      <c r="AH31" s="147"/>
      <c r="AI31" s="147"/>
      <c r="AJ31" s="59" t="str">
        <f t="shared" si="2"/>
        <v/>
      </c>
      <c r="AK31" s="147"/>
      <c r="AL31" s="147"/>
      <c r="AM31" s="152"/>
      <c r="AN31" s="152"/>
      <c r="AO31" s="153"/>
      <c r="AP31" s="152"/>
      <c r="AQ31" s="147"/>
      <c r="AR31" s="147"/>
      <c r="AS31" s="59" t="str">
        <f t="shared" si="3"/>
        <v/>
      </c>
      <c r="AT31" s="147"/>
      <c r="AU31" s="147"/>
      <c r="AV31" s="147"/>
      <c r="AW31" s="152"/>
      <c r="AX31" s="153"/>
      <c r="AY31" s="152"/>
      <c r="AZ31" s="154"/>
      <c r="BA31" s="147"/>
      <c r="BB31" s="155"/>
      <c r="BC31" s="156"/>
      <c r="BD31" s="171" t="s">
        <v>176</v>
      </c>
      <c r="BE31" s="170">
        <f t="shared" si="4"/>
        <v>0</v>
      </c>
      <c r="BF31" s="171" t="s">
        <v>279</v>
      </c>
      <c r="BG31" s="170">
        <f t="shared" si="5"/>
        <v>0</v>
      </c>
      <c r="BH31" s="152"/>
      <c r="BI31" s="152"/>
      <c r="BJ31" s="152"/>
      <c r="BK31" s="152"/>
      <c r="BL31" s="152"/>
      <c r="BM31" s="152"/>
      <c r="BN31" s="152"/>
      <c r="BO31" s="157"/>
      <c r="BP31" s="157"/>
      <c r="BQ31" s="157"/>
      <c r="BR31" s="158"/>
      <c r="BS31" s="120">
        <f t="shared" si="6"/>
        <v>0</v>
      </c>
      <c r="BT31" s="162"/>
      <c r="BU31" s="163"/>
      <c r="BV31" s="163"/>
      <c r="BW31" s="164"/>
      <c r="BX31" s="165"/>
      <c r="BY31" s="166"/>
      <c r="BZ31" s="163"/>
      <c r="CA31" s="166"/>
      <c r="CB31" s="163"/>
      <c r="CC31" s="167"/>
      <c r="CD31" s="167"/>
      <c r="CE31" s="167"/>
      <c r="CF31" s="167"/>
      <c r="CG31" s="163"/>
      <c r="CH31" s="168"/>
      <c r="CI31" s="103">
        <f t="shared" si="0"/>
        <v>0</v>
      </c>
      <c r="CK31" s="193">
        <f t="shared" si="9"/>
        <v>0</v>
      </c>
      <c r="CL31" s="199"/>
      <c r="CM31" s="199"/>
      <c r="CN31" s="199"/>
      <c r="CO31" s="199"/>
      <c r="CP31" s="199"/>
      <c r="CQ31" s="199"/>
      <c r="CR31" s="199"/>
      <c r="CS31" s="199"/>
      <c r="CT31" s="199"/>
      <c r="CU31" s="199"/>
      <c r="CV31" s="199"/>
      <c r="CW31" s="199"/>
      <c r="CX31" s="192"/>
      <c r="DB31" s="210"/>
      <c r="DC31" s="190"/>
      <c r="DD31" s="206"/>
      <c r="DE31" s="199"/>
      <c r="DF31" s="199"/>
      <c r="DG31" s="199"/>
      <c r="DH31" s="199"/>
      <c r="DI31" s="199"/>
      <c r="DJ31" s="199"/>
      <c r="DK31" s="199"/>
      <c r="DL31" s="199"/>
      <c r="DM31" s="199"/>
      <c r="DN31" s="199"/>
      <c r="DO31" s="199"/>
      <c r="DP31" s="199"/>
      <c r="DQ31" s="192"/>
    </row>
    <row r="32" spans="1:121" s="84" customFormat="1" x14ac:dyDescent="0.15">
      <c r="A32" s="65">
        <v>26</v>
      </c>
      <c r="B32" s="146"/>
      <c r="C32" s="147"/>
      <c r="D32" s="147"/>
      <c r="E32" s="147"/>
      <c r="F32" s="147"/>
      <c r="G32" s="147"/>
      <c r="H32" s="148"/>
      <c r="I32" s="148"/>
      <c r="J32" s="147"/>
      <c r="K32" s="147"/>
      <c r="L32" s="213"/>
      <c r="M32" s="63"/>
      <c r="N32" s="149"/>
      <c r="O32" s="149"/>
      <c r="P32" s="149"/>
      <c r="Q32" s="150"/>
      <c r="R32" s="150"/>
      <c r="S32" s="149"/>
      <c r="T32" s="149"/>
      <c r="U32" s="149"/>
      <c r="V32" s="151"/>
      <c r="W32" s="151"/>
      <c r="X32" s="151"/>
      <c r="Y32" s="152"/>
      <c r="Z32" s="153"/>
      <c r="AA32" s="59">
        <f t="shared" si="8"/>
        <v>0</v>
      </c>
      <c r="AB32" s="152"/>
      <c r="AC32" s="152"/>
      <c r="AD32" s="152"/>
      <c r="AE32" s="152"/>
      <c r="AF32" s="153"/>
      <c r="AG32" s="152"/>
      <c r="AH32" s="147"/>
      <c r="AI32" s="147"/>
      <c r="AJ32" s="59" t="str">
        <f t="shared" si="2"/>
        <v/>
      </c>
      <c r="AK32" s="147"/>
      <c r="AL32" s="147"/>
      <c r="AM32" s="152"/>
      <c r="AN32" s="152"/>
      <c r="AO32" s="153"/>
      <c r="AP32" s="152"/>
      <c r="AQ32" s="147"/>
      <c r="AR32" s="147"/>
      <c r="AS32" s="59" t="str">
        <f t="shared" si="3"/>
        <v/>
      </c>
      <c r="AT32" s="147"/>
      <c r="AU32" s="147"/>
      <c r="AV32" s="147"/>
      <c r="AW32" s="152"/>
      <c r="AX32" s="153"/>
      <c r="AY32" s="152"/>
      <c r="AZ32" s="154"/>
      <c r="BA32" s="147"/>
      <c r="BB32" s="155"/>
      <c r="BC32" s="156"/>
      <c r="BD32" s="171" t="s">
        <v>176</v>
      </c>
      <c r="BE32" s="170">
        <f t="shared" si="4"/>
        <v>0</v>
      </c>
      <c r="BF32" s="171" t="s">
        <v>279</v>
      </c>
      <c r="BG32" s="170">
        <f t="shared" si="5"/>
        <v>0</v>
      </c>
      <c r="BH32" s="152"/>
      <c r="BI32" s="152"/>
      <c r="BJ32" s="152"/>
      <c r="BK32" s="152"/>
      <c r="BL32" s="152"/>
      <c r="BM32" s="152"/>
      <c r="BN32" s="152"/>
      <c r="BO32" s="157"/>
      <c r="BP32" s="157"/>
      <c r="BQ32" s="157"/>
      <c r="BR32" s="158"/>
      <c r="BS32" s="120">
        <f t="shared" si="6"/>
        <v>0</v>
      </c>
      <c r="BT32" s="162"/>
      <c r="BU32" s="163"/>
      <c r="BV32" s="163"/>
      <c r="BW32" s="164"/>
      <c r="BX32" s="165"/>
      <c r="BY32" s="166"/>
      <c r="BZ32" s="163"/>
      <c r="CA32" s="166"/>
      <c r="CB32" s="163"/>
      <c r="CC32" s="167"/>
      <c r="CD32" s="167"/>
      <c r="CE32" s="167"/>
      <c r="CF32" s="167"/>
      <c r="CG32" s="163"/>
      <c r="CH32" s="168"/>
      <c r="CI32" s="103">
        <f t="shared" si="0"/>
        <v>0</v>
      </c>
      <c r="CK32" s="193">
        <f t="shared" si="9"/>
        <v>0</v>
      </c>
      <c r="CL32" s="199"/>
      <c r="CM32" s="199"/>
      <c r="CN32" s="199"/>
      <c r="CO32" s="199"/>
      <c r="CP32" s="199"/>
      <c r="CQ32" s="199"/>
      <c r="CR32" s="199"/>
      <c r="CS32" s="199"/>
      <c r="CT32" s="199"/>
      <c r="CU32" s="199"/>
      <c r="CV32" s="199"/>
      <c r="CW32" s="199"/>
      <c r="CX32" s="192"/>
      <c r="DB32" s="210"/>
      <c r="DC32" s="190"/>
      <c r="DD32" s="206"/>
      <c r="DE32" s="199"/>
      <c r="DF32" s="199"/>
      <c r="DG32" s="199"/>
      <c r="DH32" s="199"/>
      <c r="DI32" s="199"/>
      <c r="DJ32" s="199"/>
      <c r="DK32" s="199"/>
      <c r="DL32" s="199"/>
      <c r="DM32" s="199"/>
      <c r="DN32" s="199"/>
      <c r="DO32" s="199"/>
      <c r="DP32" s="199"/>
      <c r="DQ32" s="192"/>
    </row>
    <row r="33" spans="1:121" s="84" customFormat="1" x14ac:dyDescent="0.15">
      <c r="A33" s="65">
        <v>27</v>
      </c>
      <c r="B33" s="146"/>
      <c r="C33" s="147"/>
      <c r="D33" s="147"/>
      <c r="E33" s="147"/>
      <c r="F33" s="147"/>
      <c r="G33" s="147"/>
      <c r="H33" s="148"/>
      <c r="I33" s="148"/>
      <c r="J33" s="147"/>
      <c r="K33" s="147"/>
      <c r="L33" s="213"/>
      <c r="M33" s="63"/>
      <c r="N33" s="149"/>
      <c r="O33" s="149"/>
      <c r="P33" s="149"/>
      <c r="Q33" s="150"/>
      <c r="R33" s="150"/>
      <c r="S33" s="149"/>
      <c r="T33" s="149"/>
      <c r="U33" s="149"/>
      <c r="V33" s="151"/>
      <c r="W33" s="151"/>
      <c r="X33" s="151"/>
      <c r="Y33" s="152"/>
      <c r="Z33" s="153"/>
      <c r="AA33" s="59">
        <f t="shared" si="8"/>
        <v>0</v>
      </c>
      <c r="AB33" s="152"/>
      <c r="AC33" s="152"/>
      <c r="AD33" s="152"/>
      <c r="AE33" s="152"/>
      <c r="AF33" s="153"/>
      <c r="AG33" s="152"/>
      <c r="AH33" s="147"/>
      <c r="AI33" s="147"/>
      <c r="AJ33" s="59" t="str">
        <f t="shared" si="2"/>
        <v/>
      </c>
      <c r="AK33" s="147"/>
      <c r="AL33" s="147"/>
      <c r="AM33" s="152"/>
      <c r="AN33" s="152"/>
      <c r="AO33" s="153"/>
      <c r="AP33" s="152"/>
      <c r="AQ33" s="147"/>
      <c r="AR33" s="147"/>
      <c r="AS33" s="59" t="str">
        <f t="shared" si="3"/>
        <v/>
      </c>
      <c r="AT33" s="147"/>
      <c r="AU33" s="147"/>
      <c r="AV33" s="147"/>
      <c r="AW33" s="152"/>
      <c r="AX33" s="153"/>
      <c r="AY33" s="152"/>
      <c r="AZ33" s="154"/>
      <c r="BA33" s="147"/>
      <c r="BB33" s="155"/>
      <c r="BC33" s="156"/>
      <c r="BD33" s="171" t="s">
        <v>176</v>
      </c>
      <c r="BE33" s="170">
        <f t="shared" si="4"/>
        <v>0</v>
      </c>
      <c r="BF33" s="171" t="s">
        <v>279</v>
      </c>
      <c r="BG33" s="170">
        <f t="shared" si="5"/>
        <v>0</v>
      </c>
      <c r="BH33" s="152"/>
      <c r="BI33" s="152"/>
      <c r="BJ33" s="152"/>
      <c r="BK33" s="152"/>
      <c r="BL33" s="152"/>
      <c r="BM33" s="152"/>
      <c r="BN33" s="152"/>
      <c r="BO33" s="157"/>
      <c r="BP33" s="157"/>
      <c r="BQ33" s="157"/>
      <c r="BR33" s="158"/>
      <c r="BS33" s="120">
        <f t="shared" si="6"/>
        <v>0</v>
      </c>
      <c r="BT33" s="162"/>
      <c r="BU33" s="163"/>
      <c r="BV33" s="163"/>
      <c r="BW33" s="164"/>
      <c r="BX33" s="165"/>
      <c r="BY33" s="166"/>
      <c r="BZ33" s="163"/>
      <c r="CA33" s="166"/>
      <c r="CB33" s="163"/>
      <c r="CC33" s="167"/>
      <c r="CD33" s="167"/>
      <c r="CE33" s="167"/>
      <c r="CF33" s="167"/>
      <c r="CG33" s="163"/>
      <c r="CH33" s="168"/>
      <c r="CI33" s="103">
        <f t="shared" si="0"/>
        <v>0</v>
      </c>
      <c r="CK33" s="193">
        <f t="shared" si="9"/>
        <v>0</v>
      </c>
      <c r="CL33" s="199"/>
      <c r="CM33" s="199"/>
      <c r="CN33" s="199"/>
      <c r="CO33" s="199"/>
      <c r="CP33" s="199"/>
      <c r="CQ33" s="199"/>
      <c r="CR33" s="199"/>
      <c r="CS33" s="199"/>
      <c r="CT33" s="199"/>
      <c r="CU33" s="199"/>
      <c r="CV33" s="199"/>
      <c r="CW33" s="199"/>
      <c r="CX33" s="192"/>
      <c r="DB33" s="210"/>
      <c r="DC33" s="190"/>
      <c r="DD33" s="206"/>
      <c r="DE33" s="199"/>
      <c r="DF33" s="199"/>
      <c r="DG33" s="199"/>
      <c r="DH33" s="199"/>
      <c r="DI33" s="199"/>
      <c r="DJ33" s="199"/>
      <c r="DK33" s="199"/>
      <c r="DL33" s="199"/>
      <c r="DM33" s="199"/>
      <c r="DN33" s="199"/>
      <c r="DO33" s="199"/>
      <c r="DP33" s="199"/>
      <c r="DQ33" s="192"/>
    </row>
    <row r="34" spans="1:121" s="84" customFormat="1" x14ac:dyDescent="0.15">
      <c r="A34" s="65">
        <v>28</v>
      </c>
      <c r="B34" s="146"/>
      <c r="C34" s="147"/>
      <c r="D34" s="147"/>
      <c r="E34" s="147"/>
      <c r="F34" s="147"/>
      <c r="G34" s="147"/>
      <c r="H34" s="148"/>
      <c r="I34" s="148"/>
      <c r="J34" s="147"/>
      <c r="K34" s="147"/>
      <c r="L34" s="213"/>
      <c r="M34" s="63"/>
      <c r="N34" s="149"/>
      <c r="O34" s="149"/>
      <c r="P34" s="149"/>
      <c r="Q34" s="150"/>
      <c r="R34" s="150"/>
      <c r="S34" s="149"/>
      <c r="T34" s="149"/>
      <c r="U34" s="149"/>
      <c r="V34" s="151"/>
      <c r="W34" s="151"/>
      <c r="X34" s="151"/>
      <c r="Y34" s="152"/>
      <c r="Z34" s="153"/>
      <c r="AA34" s="59">
        <f t="shared" si="8"/>
        <v>0</v>
      </c>
      <c r="AB34" s="152"/>
      <c r="AC34" s="152"/>
      <c r="AD34" s="152"/>
      <c r="AE34" s="152"/>
      <c r="AF34" s="153"/>
      <c r="AG34" s="152"/>
      <c r="AH34" s="147"/>
      <c r="AI34" s="147"/>
      <c r="AJ34" s="59" t="str">
        <f t="shared" si="2"/>
        <v/>
      </c>
      <c r="AK34" s="147"/>
      <c r="AL34" s="147"/>
      <c r="AM34" s="152"/>
      <c r="AN34" s="152"/>
      <c r="AO34" s="153"/>
      <c r="AP34" s="152"/>
      <c r="AQ34" s="147"/>
      <c r="AR34" s="147"/>
      <c r="AS34" s="59" t="str">
        <f t="shared" si="3"/>
        <v/>
      </c>
      <c r="AT34" s="147"/>
      <c r="AU34" s="147"/>
      <c r="AV34" s="147"/>
      <c r="AW34" s="152"/>
      <c r="AX34" s="153"/>
      <c r="AY34" s="152"/>
      <c r="AZ34" s="154"/>
      <c r="BA34" s="147"/>
      <c r="BB34" s="155"/>
      <c r="BC34" s="156"/>
      <c r="BD34" s="171" t="s">
        <v>176</v>
      </c>
      <c r="BE34" s="170">
        <f t="shared" si="4"/>
        <v>0</v>
      </c>
      <c r="BF34" s="171" t="s">
        <v>279</v>
      </c>
      <c r="BG34" s="170">
        <f t="shared" si="5"/>
        <v>0</v>
      </c>
      <c r="BH34" s="152"/>
      <c r="BI34" s="152"/>
      <c r="BJ34" s="152"/>
      <c r="BK34" s="152"/>
      <c r="BL34" s="152"/>
      <c r="BM34" s="152"/>
      <c r="BN34" s="152"/>
      <c r="BO34" s="157"/>
      <c r="BP34" s="157"/>
      <c r="BQ34" s="157"/>
      <c r="BR34" s="158"/>
      <c r="BS34" s="120">
        <f t="shared" si="6"/>
        <v>0</v>
      </c>
      <c r="BT34" s="162"/>
      <c r="BU34" s="163"/>
      <c r="BV34" s="163"/>
      <c r="BW34" s="164"/>
      <c r="BX34" s="165"/>
      <c r="BY34" s="166"/>
      <c r="BZ34" s="163"/>
      <c r="CA34" s="166"/>
      <c r="CB34" s="163"/>
      <c r="CC34" s="167"/>
      <c r="CD34" s="167"/>
      <c r="CE34" s="167"/>
      <c r="CF34" s="167"/>
      <c r="CG34" s="163"/>
      <c r="CH34" s="168"/>
      <c r="CI34" s="103">
        <f t="shared" si="0"/>
        <v>0</v>
      </c>
      <c r="CK34" s="193">
        <f t="shared" si="9"/>
        <v>0</v>
      </c>
      <c r="CL34" s="199"/>
      <c r="CM34" s="199"/>
      <c r="CN34" s="199"/>
      <c r="CO34" s="199"/>
      <c r="CP34" s="199"/>
      <c r="CQ34" s="199"/>
      <c r="CR34" s="199"/>
      <c r="CS34" s="199"/>
      <c r="CT34" s="199"/>
      <c r="CU34" s="199"/>
      <c r="CV34" s="199"/>
      <c r="CW34" s="199"/>
      <c r="CX34" s="192"/>
      <c r="DB34" s="210"/>
      <c r="DC34" s="190"/>
      <c r="DD34" s="206"/>
      <c r="DE34" s="199"/>
      <c r="DF34" s="199"/>
      <c r="DG34" s="199"/>
      <c r="DH34" s="199"/>
      <c r="DI34" s="199"/>
      <c r="DJ34" s="199"/>
      <c r="DK34" s="199"/>
      <c r="DL34" s="199"/>
      <c r="DM34" s="199"/>
      <c r="DN34" s="199"/>
      <c r="DO34" s="199"/>
      <c r="DP34" s="199"/>
      <c r="DQ34" s="192"/>
    </row>
    <row r="35" spans="1:121" s="84" customFormat="1" x14ac:dyDescent="0.15">
      <c r="A35" s="65">
        <v>29</v>
      </c>
      <c r="B35" s="146"/>
      <c r="C35" s="147"/>
      <c r="D35" s="147"/>
      <c r="E35" s="147"/>
      <c r="F35" s="147"/>
      <c r="G35" s="147"/>
      <c r="H35" s="148"/>
      <c r="I35" s="148"/>
      <c r="J35" s="147"/>
      <c r="K35" s="147"/>
      <c r="L35" s="213"/>
      <c r="M35" s="63"/>
      <c r="N35" s="149"/>
      <c r="O35" s="149"/>
      <c r="P35" s="149"/>
      <c r="Q35" s="150"/>
      <c r="R35" s="150"/>
      <c r="S35" s="149"/>
      <c r="T35" s="149"/>
      <c r="U35" s="149"/>
      <c r="V35" s="151"/>
      <c r="W35" s="151"/>
      <c r="X35" s="151"/>
      <c r="Y35" s="152"/>
      <c r="Z35" s="153"/>
      <c r="AA35" s="59">
        <f t="shared" si="8"/>
        <v>0</v>
      </c>
      <c r="AB35" s="152"/>
      <c r="AC35" s="152"/>
      <c r="AD35" s="152"/>
      <c r="AE35" s="152"/>
      <c r="AF35" s="153"/>
      <c r="AG35" s="152"/>
      <c r="AH35" s="147"/>
      <c r="AI35" s="147"/>
      <c r="AJ35" s="59" t="str">
        <f t="shared" si="2"/>
        <v/>
      </c>
      <c r="AK35" s="147"/>
      <c r="AL35" s="147"/>
      <c r="AM35" s="152"/>
      <c r="AN35" s="152"/>
      <c r="AO35" s="153"/>
      <c r="AP35" s="152"/>
      <c r="AQ35" s="147"/>
      <c r="AR35" s="147"/>
      <c r="AS35" s="59" t="str">
        <f t="shared" si="3"/>
        <v/>
      </c>
      <c r="AT35" s="147"/>
      <c r="AU35" s="147"/>
      <c r="AV35" s="147"/>
      <c r="AW35" s="152"/>
      <c r="AX35" s="153"/>
      <c r="AY35" s="152"/>
      <c r="AZ35" s="154"/>
      <c r="BA35" s="147"/>
      <c r="BB35" s="155"/>
      <c r="BC35" s="156"/>
      <c r="BD35" s="171" t="s">
        <v>176</v>
      </c>
      <c r="BE35" s="170">
        <f t="shared" si="4"/>
        <v>0</v>
      </c>
      <c r="BF35" s="171" t="s">
        <v>279</v>
      </c>
      <c r="BG35" s="170">
        <f t="shared" si="5"/>
        <v>0</v>
      </c>
      <c r="BH35" s="152"/>
      <c r="BI35" s="152"/>
      <c r="BJ35" s="152"/>
      <c r="BK35" s="152"/>
      <c r="BL35" s="152"/>
      <c r="BM35" s="152"/>
      <c r="BN35" s="152"/>
      <c r="BO35" s="157"/>
      <c r="BP35" s="157"/>
      <c r="BQ35" s="157"/>
      <c r="BR35" s="158"/>
      <c r="BS35" s="120">
        <f t="shared" si="6"/>
        <v>0</v>
      </c>
      <c r="BT35" s="162"/>
      <c r="BU35" s="163"/>
      <c r="BV35" s="163"/>
      <c r="BW35" s="164"/>
      <c r="BX35" s="165"/>
      <c r="BY35" s="166"/>
      <c r="BZ35" s="163"/>
      <c r="CA35" s="166"/>
      <c r="CB35" s="163"/>
      <c r="CC35" s="167"/>
      <c r="CD35" s="167"/>
      <c r="CE35" s="167"/>
      <c r="CF35" s="167"/>
      <c r="CG35" s="163"/>
      <c r="CH35" s="168"/>
      <c r="CI35" s="103">
        <f t="shared" si="0"/>
        <v>0</v>
      </c>
      <c r="CK35" s="193">
        <f t="shared" si="9"/>
        <v>0</v>
      </c>
      <c r="CL35" s="199"/>
      <c r="CM35" s="199"/>
      <c r="CN35" s="199"/>
      <c r="CO35" s="199"/>
      <c r="CP35" s="199"/>
      <c r="CQ35" s="199"/>
      <c r="CR35" s="199"/>
      <c r="CS35" s="199"/>
      <c r="CT35" s="199"/>
      <c r="CU35" s="199"/>
      <c r="CV35" s="199"/>
      <c r="CW35" s="199"/>
      <c r="CX35" s="192"/>
      <c r="DB35" s="210"/>
      <c r="DC35" s="190"/>
      <c r="DD35" s="206"/>
      <c r="DE35" s="199"/>
      <c r="DF35" s="199"/>
      <c r="DG35" s="199"/>
      <c r="DH35" s="199"/>
      <c r="DI35" s="199"/>
      <c r="DJ35" s="199"/>
      <c r="DK35" s="199"/>
      <c r="DL35" s="199"/>
      <c r="DM35" s="199"/>
      <c r="DN35" s="199"/>
      <c r="DO35" s="199"/>
      <c r="DP35" s="199"/>
      <c r="DQ35" s="192"/>
    </row>
    <row r="36" spans="1:121" s="84" customFormat="1" x14ac:dyDescent="0.15">
      <c r="A36" s="65">
        <v>30</v>
      </c>
      <c r="B36" s="146"/>
      <c r="C36" s="147"/>
      <c r="D36" s="147"/>
      <c r="E36" s="147"/>
      <c r="F36" s="147"/>
      <c r="G36" s="147"/>
      <c r="H36" s="148"/>
      <c r="I36" s="148"/>
      <c r="J36" s="147"/>
      <c r="K36" s="147"/>
      <c r="L36" s="213"/>
      <c r="M36" s="63"/>
      <c r="N36" s="149"/>
      <c r="O36" s="149"/>
      <c r="P36" s="149"/>
      <c r="Q36" s="150"/>
      <c r="R36" s="150"/>
      <c r="S36" s="149"/>
      <c r="T36" s="149"/>
      <c r="U36" s="149"/>
      <c r="V36" s="151"/>
      <c r="W36" s="151"/>
      <c r="X36" s="151"/>
      <c r="Y36" s="152"/>
      <c r="Z36" s="153"/>
      <c r="AA36" s="59">
        <f t="shared" si="8"/>
        <v>0</v>
      </c>
      <c r="AB36" s="152"/>
      <c r="AC36" s="152"/>
      <c r="AD36" s="152"/>
      <c r="AE36" s="152"/>
      <c r="AF36" s="153"/>
      <c r="AG36" s="152"/>
      <c r="AH36" s="147"/>
      <c r="AI36" s="147"/>
      <c r="AJ36" s="59" t="str">
        <f t="shared" si="2"/>
        <v/>
      </c>
      <c r="AK36" s="147"/>
      <c r="AL36" s="147"/>
      <c r="AM36" s="152"/>
      <c r="AN36" s="152"/>
      <c r="AO36" s="153"/>
      <c r="AP36" s="152"/>
      <c r="AQ36" s="147"/>
      <c r="AR36" s="147"/>
      <c r="AS36" s="59" t="str">
        <f t="shared" si="3"/>
        <v/>
      </c>
      <c r="AT36" s="147"/>
      <c r="AU36" s="147"/>
      <c r="AV36" s="147"/>
      <c r="AW36" s="152"/>
      <c r="AX36" s="153"/>
      <c r="AY36" s="152"/>
      <c r="AZ36" s="154"/>
      <c r="BA36" s="147"/>
      <c r="BB36" s="155"/>
      <c r="BC36" s="156"/>
      <c r="BD36" s="171" t="s">
        <v>176</v>
      </c>
      <c r="BE36" s="170">
        <f t="shared" si="4"/>
        <v>0</v>
      </c>
      <c r="BF36" s="171" t="s">
        <v>279</v>
      </c>
      <c r="BG36" s="170">
        <f t="shared" si="5"/>
        <v>0</v>
      </c>
      <c r="BH36" s="152"/>
      <c r="BI36" s="152"/>
      <c r="BJ36" s="152"/>
      <c r="BK36" s="152"/>
      <c r="BL36" s="152"/>
      <c r="BM36" s="152"/>
      <c r="BN36" s="152"/>
      <c r="BO36" s="157"/>
      <c r="BP36" s="157"/>
      <c r="BQ36" s="157"/>
      <c r="BR36" s="158"/>
      <c r="BS36" s="120">
        <f t="shared" si="6"/>
        <v>0</v>
      </c>
      <c r="BT36" s="162"/>
      <c r="BU36" s="163"/>
      <c r="BV36" s="163"/>
      <c r="BW36" s="164"/>
      <c r="BX36" s="165"/>
      <c r="BY36" s="166"/>
      <c r="BZ36" s="163"/>
      <c r="CA36" s="166"/>
      <c r="CB36" s="163"/>
      <c r="CC36" s="167"/>
      <c r="CD36" s="167"/>
      <c r="CE36" s="167"/>
      <c r="CF36" s="167"/>
      <c r="CG36" s="163"/>
      <c r="CH36" s="168"/>
      <c r="CI36" s="103">
        <f t="shared" si="0"/>
        <v>0</v>
      </c>
      <c r="CK36" s="193">
        <f t="shared" si="9"/>
        <v>0</v>
      </c>
      <c r="CL36" s="199"/>
      <c r="CM36" s="199"/>
      <c r="CN36" s="199"/>
      <c r="CO36" s="199"/>
      <c r="CP36" s="199"/>
      <c r="CQ36" s="199"/>
      <c r="CR36" s="199"/>
      <c r="CS36" s="199"/>
      <c r="CT36" s="199"/>
      <c r="CU36" s="199"/>
      <c r="CV36" s="199"/>
      <c r="CW36" s="199"/>
      <c r="CX36" s="192"/>
      <c r="DB36" s="210"/>
      <c r="DC36" s="190"/>
      <c r="DD36" s="206"/>
      <c r="DE36" s="199"/>
      <c r="DF36" s="199"/>
      <c r="DG36" s="199"/>
      <c r="DH36" s="199"/>
      <c r="DI36" s="199"/>
      <c r="DJ36" s="199"/>
      <c r="DK36" s="199"/>
      <c r="DL36" s="199"/>
      <c r="DM36" s="199"/>
      <c r="DN36" s="199"/>
      <c r="DO36" s="199"/>
      <c r="DP36" s="199"/>
      <c r="DQ36" s="192"/>
    </row>
    <row r="37" spans="1:121" s="84" customFormat="1" x14ac:dyDescent="0.15">
      <c r="A37" s="65">
        <v>31</v>
      </c>
      <c r="B37" s="146"/>
      <c r="C37" s="147"/>
      <c r="D37" s="147"/>
      <c r="E37" s="147"/>
      <c r="F37" s="147"/>
      <c r="G37" s="147"/>
      <c r="H37" s="148"/>
      <c r="I37" s="148"/>
      <c r="J37" s="147"/>
      <c r="K37" s="147"/>
      <c r="L37" s="213"/>
      <c r="M37" s="63"/>
      <c r="N37" s="149"/>
      <c r="O37" s="149"/>
      <c r="P37" s="149"/>
      <c r="Q37" s="150"/>
      <c r="R37" s="150"/>
      <c r="S37" s="149"/>
      <c r="T37" s="149"/>
      <c r="U37" s="149"/>
      <c r="V37" s="151"/>
      <c r="W37" s="151"/>
      <c r="X37" s="151"/>
      <c r="Y37" s="152"/>
      <c r="Z37" s="153"/>
      <c r="AA37" s="59">
        <f t="shared" si="8"/>
        <v>0</v>
      </c>
      <c r="AB37" s="152"/>
      <c r="AC37" s="152"/>
      <c r="AD37" s="152"/>
      <c r="AE37" s="152"/>
      <c r="AF37" s="153"/>
      <c r="AG37" s="152"/>
      <c r="AH37" s="147"/>
      <c r="AI37" s="147"/>
      <c r="AJ37" s="59" t="str">
        <f t="shared" si="2"/>
        <v/>
      </c>
      <c r="AK37" s="147"/>
      <c r="AL37" s="147"/>
      <c r="AM37" s="152"/>
      <c r="AN37" s="152"/>
      <c r="AO37" s="153"/>
      <c r="AP37" s="152"/>
      <c r="AQ37" s="147"/>
      <c r="AR37" s="147"/>
      <c r="AS37" s="59" t="str">
        <f t="shared" si="3"/>
        <v/>
      </c>
      <c r="AT37" s="147"/>
      <c r="AU37" s="147"/>
      <c r="AV37" s="147"/>
      <c r="AW37" s="152"/>
      <c r="AX37" s="153"/>
      <c r="AY37" s="152"/>
      <c r="AZ37" s="154"/>
      <c r="BA37" s="147"/>
      <c r="BB37" s="155"/>
      <c r="BC37" s="156"/>
      <c r="BD37" s="171" t="s">
        <v>176</v>
      </c>
      <c r="BE37" s="170">
        <f t="shared" si="4"/>
        <v>0</v>
      </c>
      <c r="BF37" s="171" t="s">
        <v>279</v>
      </c>
      <c r="BG37" s="170">
        <f t="shared" si="5"/>
        <v>0</v>
      </c>
      <c r="BH37" s="152"/>
      <c r="BI37" s="152"/>
      <c r="BJ37" s="152"/>
      <c r="BK37" s="152"/>
      <c r="BL37" s="152"/>
      <c r="BM37" s="152"/>
      <c r="BN37" s="152"/>
      <c r="BO37" s="157"/>
      <c r="BP37" s="157"/>
      <c r="BQ37" s="157"/>
      <c r="BR37" s="158"/>
      <c r="BS37" s="120">
        <f t="shared" si="6"/>
        <v>0</v>
      </c>
      <c r="BT37" s="162"/>
      <c r="BU37" s="163"/>
      <c r="BV37" s="163"/>
      <c r="BW37" s="164"/>
      <c r="BX37" s="165"/>
      <c r="BY37" s="166"/>
      <c r="BZ37" s="163"/>
      <c r="CA37" s="166"/>
      <c r="CB37" s="163"/>
      <c r="CC37" s="167"/>
      <c r="CD37" s="167"/>
      <c r="CE37" s="167"/>
      <c r="CF37" s="167"/>
      <c r="CG37" s="163"/>
      <c r="CH37" s="168"/>
      <c r="CI37" s="103">
        <f t="shared" ref="CI37:CI70" si="10">+AC37</f>
        <v>0</v>
      </c>
      <c r="CK37" s="193">
        <f t="shared" si="9"/>
        <v>0</v>
      </c>
      <c r="CL37" s="199"/>
      <c r="CM37" s="199"/>
      <c r="CN37" s="199"/>
      <c r="CO37" s="199"/>
      <c r="CP37" s="199"/>
      <c r="CQ37" s="199"/>
      <c r="CR37" s="199"/>
      <c r="CS37" s="199"/>
      <c r="CT37" s="199"/>
      <c r="CU37" s="199"/>
      <c r="CV37" s="199"/>
      <c r="CW37" s="199"/>
      <c r="CX37" s="192"/>
      <c r="DB37" s="210"/>
      <c r="DC37" s="190"/>
      <c r="DD37" s="206"/>
      <c r="DE37" s="199"/>
      <c r="DF37" s="199"/>
      <c r="DG37" s="199"/>
      <c r="DH37" s="199"/>
      <c r="DI37" s="199"/>
      <c r="DJ37" s="199"/>
      <c r="DK37" s="199"/>
      <c r="DL37" s="199"/>
      <c r="DM37" s="199"/>
      <c r="DN37" s="199"/>
      <c r="DO37" s="199"/>
      <c r="DP37" s="199"/>
      <c r="DQ37" s="192"/>
    </row>
    <row r="38" spans="1:121" s="84" customFormat="1" x14ac:dyDescent="0.15">
      <c r="A38" s="65">
        <v>32</v>
      </c>
      <c r="B38" s="146"/>
      <c r="C38" s="147"/>
      <c r="D38" s="147"/>
      <c r="E38" s="147"/>
      <c r="F38" s="147"/>
      <c r="G38" s="147"/>
      <c r="H38" s="148"/>
      <c r="I38" s="148"/>
      <c r="J38" s="147"/>
      <c r="K38" s="147"/>
      <c r="L38" s="213"/>
      <c r="M38" s="63"/>
      <c r="N38" s="149"/>
      <c r="O38" s="149"/>
      <c r="P38" s="149"/>
      <c r="Q38" s="150"/>
      <c r="R38" s="150"/>
      <c r="S38" s="149"/>
      <c r="T38" s="149"/>
      <c r="U38" s="149"/>
      <c r="V38" s="151"/>
      <c r="W38" s="151"/>
      <c r="X38" s="151"/>
      <c r="Y38" s="152"/>
      <c r="Z38" s="153"/>
      <c r="AA38" s="59">
        <f t="shared" si="8"/>
        <v>0</v>
      </c>
      <c r="AB38" s="152"/>
      <c r="AC38" s="152"/>
      <c r="AD38" s="152"/>
      <c r="AE38" s="152"/>
      <c r="AF38" s="153"/>
      <c r="AG38" s="152"/>
      <c r="AH38" s="147"/>
      <c r="AI38" s="147"/>
      <c r="AJ38" s="59" t="str">
        <f t="shared" si="2"/>
        <v/>
      </c>
      <c r="AK38" s="147"/>
      <c r="AL38" s="147"/>
      <c r="AM38" s="152"/>
      <c r="AN38" s="152"/>
      <c r="AO38" s="153"/>
      <c r="AP38" s="152"/>
      <c r="AQ38" s="147"/>
      <c r="AR38" s="147"/>
      <c r="AS38" s="59" t="str">
        <f t="shared" si="3"/>
        <v/>
      </c>
      <c r="AT38" s="147"/>
      <c r="AU38" s="147"/>
      <c r="AV38" s="147"/>
      <c r="AW38" s="152"/>
      <c r="AX38" s="153"/>
      <c r="AY38" s="152"/>
      <c r="AZ38" s="154"/>
      <c r="BA38" s="147"/>
      <c r="BB38" s="155"/>
      <c r="BC38" s="156"/>
      <c r="BD38" s="171" t="s">
        <v>176</v>
      </c>
      <c r="BE38" s="170">
        <f t="shared" si="4"/>
        <v>0</v>
      </c>
      <c r="BF38" s="171" t="s">
        <v>279</v>
      </c>
      <c r="BG38" s="170">
        <f t="shared" si="5"/>
        <v>0</v>
      </c>
      <c r="BH38" s="152"/>
      <c r="BI38" s="152"/>
      <c r="BJ38" s="152"/>
      <c r="BK38" s="152"/>
      <c r="BL38" s="152"/>
      <c r="BM38" s="152"/>
      <c r="BN38" s="152"/>
      <c r="BO38" s="157"/>
      <c r="BP38" s="157"/>
      <c r="BQ38" s="157"/>
      <c r="BR38" s="158"/>
      <c r="BS38" s="120">
        <f t="shared" si="6"/>
        <v>0</v>
      </c>
      <c r="BT38" s="162"/>
      <c r="BU38" s="163"/>
      <c r="BV38" s="163"/>
      <c r="BW38" s="164"/>
      <c r="BX38" s="165"/>
      <c r="BY38" s="166"/>
      <c r="BZ38" s="163"/>
      <c r="CA38" s="166"/>
      <c r="CB38" s="163"/>
      <c r="CC38" s="167"/>
      <c r="CD38" s="167"/>
      <c r="CE38" s="167"/>
      <c r="CF38" s="167"/>
      <c r="CG38" s="163"/>
      <c r="CH38" s="168"/>
      <c r="CI38" s="103">
        <f t="shared" si="10"/>
        <v>0</v>
      </c>
      <c r="CK38" s="193">
        <f t="shared" si="9"/>
        <v>0</v>
      </c>
      <c r="CL38" s="199"/>
      <c r="CM38" s="199"/>
      <c r="CN38" s="199"/>
      <c r="CO38" s="199"/>
      <c r="CP38" s="199"/>
      <c r="CQ38" s="199"/>
      <c r="CR38" s="199"/>
      <c r="CS38" s="199"/>
      <c r="CT38" s="199"/>
      <c r="CU38" s="199"/>
      <c r="CV38" s="199"/>
      <c r="CW38" s="199"/>
      <c r="CX38" s="192"/>
      <c r="DB38" s="210"/>
      <c r="DC38" s="190"/>
      <c r="DD38" s="206"/>
      <c r="DE38" s="199"/>
      <c r="DF38" s="199"/>
      <c r="DG38" s="199"/>
      <c r="DH38" s="199"/>
      <c r="DI38" s="199"/>
      <c r="DJ38" s="199"/>
      <c r="DK38" s="199"/>
      <c r="DL38" s="199"/>
      <c r="DM38" s="199"/>
      <c r="DN38" s="199"/>
      <c r="DO38" s="199"/>
      <c r="DP38" s="199"/>
      <c r="DQ38" s="192"/>
    </row>
    <row r="39" spans="1:121" s="84" customFormat="1" x14ac:dyDescent="0.15">
      <c r="A39" s="65">
        <v>33</v>
      </c>
      <c r="B39" s="146"/>
      <c r="C39" s="147"/>
      <c r="D39" s="147"/>
      <c r="E39" s="147"/>
      <c r="F39" s="147"/>
      <c r="G39" s="147"/>
      <c r="H39" s="148"/>
      <c r="I39" s="148"/>
      <c r="J39" s="147"/>
      <c r="K39" s="147"/>
      <c r="L39" s="213"/>
      <c r="M39" s="63"/>
      <c r="N39" s="149"/>
      <c r="O39" s="149"/>
      <c r="P39" s="149"/>
      <c r="Q39" s="150"/>
      <c r="R39" s="150"/>
      <c r="S39" s="149"/>
      <c r="T39" s="149"/>
      <c r="U39" s="149"/>
      <c r="V39" s="151"/>
      <c r="W39" s="151"/>
      <c r="X39" s="151"/>
      <c r="Y39" s="152"/>
      <c r="Z39" s="153"/>
      <c r="AA39" s="59">
        <f t="shared" si="8"/>
        <v>0</v>
      </c>
      <c r="AB39" s="152"/>
      <c r="AC39" s="152"/>
      <c r="AD39" s="152"/>
      <c r="AE39" s="152"/>
      <c r="AF39" s="153"/>
      <c r="AG39" s="152"/>
      <c r="AH39" s="147"/>
      <c r="AI39" s="147"/>
      <c r="AJ39" s="59" t="str">
        <f t="shared" si="2"/>
        <v/>
      </c>
      <c r="AK39" s="147"/>
      <c r="AL39" s="147"/>
      <c r="AM39" s="152"/>
      <c r="AN39" s="152"/>
      <c r="AO39" s="153"/>
      <c r="AP39" s="152"/>
      <c r="AQ39" s="147"/>
      <c r="AR39" s="147"/>
      <c r="AS39" s="59" t="str">
        <f t="shared" si="3"/>
        <v/>
      </c>
      <c r="AT39" s="147"/>
      <c r="AU39" s="147"/>
      <c r="AV39" s="147"/>
      <c r="AW39" s="152"/>
      <c r="AX39" s="153"/>
      <c r="AY39" s="152"/>
      <c r="AZ39" s="154"/>
      <c r="BA39" s="147"/>
      <c r="BB39" s="155"/>
      <c r="BC39" s="156"/>
      <c r="BD39" s="171" t="s">
        <v>176</v>
      </c>
      <c r="BE39" s="170">
        <f t="shared" si="4"/>
        <v>0</v>
      </c>
      <c r="BF39" s="171" t="s">
        <v>279</v>
      </c>
      <c r="BG39" s="170">
        <f t="shared" si="5"/>
        <v>0</v>
      </c>
      <c r="BH39" s="152"/>
      <c r="BI39" s="152"/>
      <c r="BJ39" s="152"/>
      <c r="BK39" s="152"/>
      <c r="BL39" s="152"/>
      <c r="BM39" s="152"/>
      <c r="BN39" s="152"/>
      <c r="BO39" s="157"/>
      <c r="BP39" s="157"/>
      <c r="BQ39" s="157"/>
      <c r="BR39" s="158"/>
      <c r="BS39" s="120">
        <f t="shared" si="6"/>
        <v>0</v>
      </c>
      <c r="BT39" s="162"/>
      <c r="BU39" s="163"/>
      <c r="BV39" s="163"/>
      <c r="BW39" s="164"/>
      <c r="BX39" s="165"/>
      <c r="BY39" s="166"/>
      <c r="BZ39" s="163"/>
      <c r="CA39" s="166"/>
      <c r="CB39" s="163"/>
      <c r="CC39" s="167"/>
      <c r="CD39" s="167"/>
      <c r="CE39" s="167"/>
      <c r="CF39" s="167"/>
      <c r="CG39" s="163"/>
      <c r="CH39" s="168"/>
      <c r="CI39" s="103">
        <f t="shared" si="10"/>
        <v>0</v>
      </c>
      <c r="CK39" s="193">
        <f t="shared" si="9"/>
        <v>0</v>
      </c>
      <c r="CL39" s="199"/>
      <c r="CM39" s="199"/>
      <c r="CN39" s="199"/>
      <c r="CO39" s="199"/>
      <c r="CP39" s="199"/>
      <c r="CQ39" s="199"/>
      <c r="CR39" s="199"/>
      <c r="CS39" s="199"/>
      <c r="CT39" s="199"/>
      <c r="CU39" s="199"/>
      <c r="CV39" s="199"/>
      <c r="CW39" s="199"/>
      <c r="CX39" s="192"/>
      <c r="DB39" s="210"/>
      <c r="DC39" s="190"/>
      <c r="DD39" s="206"/>
      <c r="DE39" s="199"/>
      <c r="DF39" s="199"/>
      <c r="DG39" s="199"/>
      <c r="DH39" s="199"/>
      <c r="DI39" s="199"/>
      <c r="DJ39" s="199"/>
      <c r="DK39" s="199"/>
      <c r="DL39" s="199"/>
      <c r="DM39" s="199"/>
      <c r="DN39" s="199"/>
      <c r="DO39" s="199"/>
      <c r="DP39" s="199"/>
      <c r="DQ39" s="192"/>
    </row>
    <row r="40" spans="1:121" s="84" customFormat="1" x14ac:dyDescent="0.15">
      <c r="A40" s="65">
        <v>34</v>
      </c>
      <c r="B40" s="146"/>
      <c r="C40" s="147"/>
      <c r="D40" s="147"/>
      <c r="E40" s="147"/>
      <c r="F40" s="147"/>
      <c r="G40" s="147"/>
      <c r="H40" s="148"/>
      <c r="I40" s="148"/>
      <c r="J40" s="147"/>
      <c r="K40" s="147"/>
      <c r="L40" s="213"/>
      <c r="M40" s="63"/>
      <c r="N40" s="149"/>
      <c r="O40" s="149"/>
      <c r="P40" s="149"/>
      <c r="Q40" s="150"/>
      <c r="R40" s="150"/>
      <c r="S40" s="149"/>
      <c r="T40" s="149"/>
      <c r="U40" s="149"/>
      <c r="V40" s="151"/>
      <c r="W40" s="151"/>
      <c r="X40" s="151"/>
      <c r="Y40" s="152"/>
      <c r="Z40" s="153"/>
      <c r="AA40" s="59">
        <f t="shared" si="8"/>
        <v>0</v>
      </c>
      <c r="AB40" s="152"/>
      <c r="AC40" s="152"/>
      <c r="AD40" s="152"/>
      <c r="AE40" s="152"/>
      <c r="AF40" s="153"/>
      <c r="AG40" s="152"/>
      <c r="AH40" s="147"/>
      <c r="AI40" s="147"/>
      <c r="AJ40" s="59" t="str">
        <f t="shared" si="2"/>
        <v/>
      </c>
      <c r="AK40" s="147"/>
      <c r="AL40" s="147"/>
      <c r="AM40" s="152"/>
      <c r="AN40" s="152"/>
      <c r="AO40" s="153"/>
      <c r="AP40" s="152"/>
      <c r="AQ40" s="147"/>
      <c r="AR40" s="147"/>
      <c r="AS40" s="59" t="str">
        <f t="shared" si="3"/>
        <v/>
      </c>
      <c r="AT40" s="147"/>
      <c r="AU40" s="147"/>
      <c r="AV40" s="147"/>
      <c r="AW40" s="152"/>
      <c r="AX40" s="153"/>
      <c r="AY40" s="152"/>
      <c r="AZ40" s="154"/>
      <c r="BA40" s="147"/>
      <c r="BB40" s="155"/>
      <c r="BC40" s="156"/>
      <c r="BD40" s="171" t="s">
        <v>176</v>
      </c>
      <c r="BE40" s="170">
        <f t="shared" si="4"/>
        <v>0</v>
      </c>
      <c r="BF40" s="171" t="s">
        <v>279</v>
      </c>
      <c r="BG40" s="170">
        <f t="shared" si="5"/>
        <v>0</v>
      </c>
      <c r="BH40" s="152"/>
      <c r="BI40" s="152"/>
      <c r="BJ40" s="152"/>
      <c r="BK40" s="152"/>
      <c r="BL40" s="152"/>
      <c r="BM40" s="152"/>
      <c r="BN40" s="152"/>
      <c r="BO40" s="157"/>
      <c r="BP40" s="157"/>
      <c r="BQ40" s="157"/>
      <c r="BR40" s="158"/>
      <c r="BS40" s="120">
        <f t="shared" si="6"/>
        <v>0</v>
      </c>
      <c r="BT40" s="162"/>
      <c r="BU40" s="163"/>
      <c r="BV40" s="163"/>
      <c r="BW40" s="164"/>
      <c r="BX40" s="165"/>
      <c r="BY40" s="166"/>
      <c r="BZ40" s="163"/>
      <c r="CA40" s="166"/>
      <c r="CB40" s="163"/>
      <c r="CC40" s="167"/>
      <c r="CD40" s="167"/>
      <c r="CE40" s="167"/>
      <c r="CF40" s="167"/>
      <c r="CG40" s="163"/>
      <c r="CH40" s="168"/>
      <c r="CI40" s="103">
        <f t="shared" si="10"/>
        <v>0</v>
      </c>
      <c r="CK40" s="193">
        <f t="shared" si="9"/>
        <v>0</v>
      </c>
      <c r="CL40" s="199"/>
      <c r="CM40" s="199"/>
      <c r="CN40" s="199"/>
      <c r="CO40" s="199"/>
      <c r="CP40" s="199"/>
      <c r="CQ40" s="199"/>
      <c r="CR40" s="199"/>
      <c r="CS40" s="199"/>
      <c r="CT40" s="199"/>
      <c r="CU40" s="199"/>
      <c r="CV40" s="199"/>
      <c r="CW40" s="199"/>
      <c r="CX40" s="192"/>
      <c r="DB40" s="210"/>
      <c r="DC40" s="190"/>
      <c r="DD40" s="206"/>
      <c r="DE40" s="199"/>
      <c r="DF40" s="199"/>
      <c r="DG40" s="199"/>
      <c r="DH40" s="199"/>
      <c r="DI40" s="199"/>
      <c r="DJ40" s="199"/>
      <c r="DK40" s="199"/>
      <c r="DL40" s="199"/>
      <c r="DM40" s="199"/>
      <c r="DN40" s="199"/>
      <c r="DO40" s="199"/>
      <c r="DP40" s="199"/>
      <c r="DQ40" s="192"/>
    </row>
    <row r="41" spans="1:121" s="84" customFormat="1" x14ac:dyDescent="0.15">
      <c r="A41" s="65">
        <v>35</v>
      </c>
      <c r="B41" s="146"/>
      <c r="C41" s="147"/>
      <c r="D41" s="147"/>
      <c r="E41" s="147"/>
      <c r="F41" s="147"/>
      <c r="G41" s="147"/>
      <c r="H41" s="148"/>
      <c r="I41" s="148"/>
      <c r="J41" s="147"/>
      <c r="K41" s="147"/>
      <c r="L41" s="213"/>
      <c r="M41" s="63"/>
      <c r="N41" s="149"/>
      <c r="O41" s="149"/>
      <c r="P41" s="149"/>
      <c r="Q41" s="150"/>
      <c r="R41" s="150"/>
      <c r="S41" s="149"/>
      <c r="T41" s="149"/>
      <c r="U41" s="149"/>
      <c r="V41" s="151"/>
      <c r="W41" s="151"/>
      <c r="X41" s="151"/>
      <c r="Y41" s="152"/>
      <c r="Z41" s="153"/>
      <c r="AA41" s="59">
        <f t="shared" si="8"/>
        <v>0</v>
      </c>
      <c r="AB41" s="152"/>
      <c r="AC41" s="152"/>
      <c r="AD41" s="152"/>
      <c r="AE41" s="152"/>
      <c r="AF41" s="153"/>
      <c r="AG41" s="152"/>
      <c r="AH41" s="147"/>
      <c r="AI41" s="147"/>
      <c r="AJ41" s="59" t="str">
        <f t="shared" si="2"/>
        <v/>
      </c>
      <c r="AK41" s="147"/>
      <c r="AL41" s="147"/>
      <c r="AM41" s="152"/>
      <c r="AN41" s="152"/>
      <c r="AO41" s="153"/>
      <c r="AP41" s="152"/>
      <c r="AQ41" s="147"/>
      <c r="AR41" s="147"/>
      <c r="AS41" s="59" t="str">
        <f t="shared" si="3"/>
        <v/>
      </c>
      <c r="AT41" s="147"/>
      <c r="AU41" s="147"/>
      <c r="AV41" s="147"/>
      <c r="AW41" s="152"/>
      <c r="AX41" s="153"/>
      <c r="AY41" s="152"/>
      <c r="AZ41" s="154"/>
      <c r="BA41" s="147"/>
      <c r="BB41" s="155"/>
      <c r="BC41" s="156"/>
      <c r="BD41" s="171" t="s">
        <v>176</v>
      </c>
      <c r="BE41" s="170">
        <f t="shared" si="4"/>
        <v>0</v>
      </c>
      <c r="BF41" s="171" t="s">
        <v>279</v>
      </c>
      <c r="BG41" s="170">
        <f t="shared" si="5"/>
        <v>0</v>
      </c>
      <c r="BH41" s="152"/>
      <c r="BI41" s="152"/>
      <c r="BJ41" s="152"/>
      <c r="BK41" s="152"/>
      <c r="BL41" s="152"/>
      <c r="BM41" s="152"/>
      <c r="BN41" s="152"/>
      <c r="BO41" s="157"/>
      <c r="BP41" s="157"/>
      <c r="BQ41" s="157"/>
      <c r="BR41" s="158"/>
      <c r="BS41" s="120">
        <f t="shared" si="6"/>
        <v>0</v>
      </c>
      <c r="BT41" s="162"/>
      <c r="BU41" s="163"/>
      <c r="BV41" s="163"/>
      <c r="BW41" s="164"/>
      <c r="BX41" s="165"/>
      <c r="BY41" s="166"/>
      <c r="BZ41" s="163"/>
      <c r="CA41" s="166"/>
      <c r="CB41" s="163"/>
      <c r="CC41" s="167"/>
      <c r="CD41" s="167"/>
      <c r="CE41" s="167"/>
      <c r="CF41" s="167"/>
      <c r="CG41" s="163"/>
      <c r="CH41" s="168"/>
      <c r="CI41" s="103">
        <f t="shared" si="10"/>
        <v>0</v>
      </c>
      <c r="CK41" s="193">
        <f t="shared" si="9"/>
        <v>0</v>
      </c>
      <c r="CL41" s="199"/>
      <c r="CM41" s="199"/>
      <c r="CN41" s="199"/>
      <c r="CO41" s="199"/>
      <c r="CP41" s="199"/>
      <c r="CQ41" s="199"/>
      <c r="CR41" s="199"/>
      <c r="CS41" s="199"/>
      <c r="CT41" s="199"/>
      <c r="CU41" s="199"/>
      <c r="CV41" s="199"/>
      <c r="CW41" s="199"/>
      <c r="CX41" s="192"/>
      <c r="DB41" s="210"/>
      <c r="DC41" s="190"/>
      <c r="DD41" s="206"/>
      <c r="DE41" s="199"/>
      <c r="DF41" s="199"/>
      <c r="DG41" s="199"/>
      <c r="DH41" s="199"/>
      <c r="DI41" s="199"/>
      <c r="DJ41" s="199"/>
      <c r="DK41" s="199"/>
      <c r="DL41" s="199"/>
      <c r="DM41" s="199"/>
      <c r="DN41" s="199"/>
      <c r="DO41" s="199"/>
      <c r="DP41" s="199"/>
      <c r="DQ41" s="192"/>
    </row>
    <row r="42" spans="1:121" s="84" customFormat="1" x14ac:dyDescent="0.15">
      <c r="A42" s="65">
        <v>36</v>
      </c>
      <c r="B42" s="146"/>
      <c r="C42" s="147"/>
      <c r="D42" s="147"/>
      <c r="E42" s="147"/>
      <c r="F42" s="147"/>
      <c r="G42" s="147"/>
      <c r="H42" s="148"/>
      <c r="I42" s="148"/>
      <c r="J42" s="147"/>
      <c r="K42" s="147"/>
      <c r="L42" s="213"/>
      <c r="M42" s="63"/>
      <c r="N42" s="149"/>
      <c r="O42" s="149"/>
      <c r="P42" s="149"/>
      <c r="Q42" s="150"/>
      <c r="R42" s="150"/>
      <c r="S42" s="149"/>
      <c r="T42" s="149"/>
      <c r="U42" s="149"/>
      <c r="V42" s="151"/>
      <c r="W42" s="151"/>
      <c r="X42" s="151"/>
      <c r="Y42" s="152"/>
      <c r="Z42" s="153"/>
      <c r="AA42" s="59">
        <f t="shared" si="8"/>
        <v>0</v>
      </c>
      <c r="AB42" s="152"/>
      <c r="AC42" s="152"/>
      <c r="AD42" s="152"/>
      <c r="AE42" s="152"/>
      <c r="AF42" s="153"/>
      <c r="AG42" s="152"/>
      <c r="AH42" s="147"/>
      <c r="AI42" s="147"/>
      <c r="AJ42" s="59" t="str">
        <f t="shared" si="2"/>
        <v/>
      </c>
      <c r="AK42" s="147"/>
      <c r="AL42" s="147"/>
      <c r="AM42" s="152"/>
      <c r="AN42" s="152"/>
      <c r="AO42" s="153"/>
      <c r="AP42" s="152"/>
      <c r="AQ42" s="147"/>
      <c r="AR42" s="147"/>
      <c r="AS42" s="59" t="str">
        <f t="shared" si="3"/>
        <v/>
      </c>
      <c r="AT42" s="147"/>
      <c r="AU42" s="147"/>
      <c r="AV42" s="147"/>
      <c r="AW42" s="152"/>
      <c r="AX42" s="153"/>
      <c r="AY42" s="152"/>
      <c r="AZ42" s="154"/>
      <c r="BA42" s="147"/>
      <c r="BB42" s="155"/>
      <c r="BC42" s="156"/>
      <c r="BD42" s="171" t="s">
        <v>176</v>
      </c>
      <c r="BE42" s="170">
        <f t="shared" si="4"/>
        <v>0</v>
      </c>
      <c r="BF42" s="171" t="s">
        <v>279</v>
      </c>
      <c r="BG42" s="170">
        <f t="shared" si="5"/>
        <v>0</v>
      </c>
      <c r="BH42" s="152"/>
      <c r="BI42" s="152"/>
      <c r="BJ42" s="152"/>
      <c r="BK42" s="152"/>
      <c r="BL42" s="152"/>
      <c r="BM42" s="152"/>
      <c r="BN42" s="152"/>
      <c r="BO42" s="157"/>
      <c r="BP42" s="157"/>
      <c r="BQ42" s="157"/>
      <c r="BR42" s="158"/>
      <c r="BS42" s="120">
        <f t="shared" si="6"/>
        <v>0</v>
      </c>
      <c r="BT42" s="162"/>
      <c r="BU42" s="163"/>
      <c r="BV42" s="163"/>
      <c r="BW42" s="164"/>
      <c r="BX42" s="165"/>
      <c r="BY42" s="166"/>
      <c r="BZ42" s="163"/>
      <c r="CA42" s="166"/>
      <c r="CB42" s="163"/>
      <c r="CC42" s="167"/>
      <c r="CD42" s="167"/>
      <c r="CE42" s="167"/>
      <c r="CF42" s="167"/>
      <c r="CG42" s="163"/>
      <c r="CH42" s="168"/>
      <c r="CI42" s="103">
        <f t="shared" si="10"/>
        <v>0</v>
      </c>
      <c r="CK42" s="193">
        <f t="shared" si="9"/>
        <v>0</v>
      </c>
      <c r="CL42" s="199"/>
      <c r="CM42" s="199"/>
      <c r="CN42" s="199"/>
      <c r="CO42" s="199"/>
      <c r="CP42" s="199"/>
      <c r="CQ42" s="199"/>
      <c r="CR42" s="199"/>
      <c r="CS42" s="199"/>
      <c r="CT42" s="199"/>
      <c r="CU42" s="199"/>
      <c r="CV42" s="199"/>
      <c r="CW42" s="199"/>
      <c r="CX42" s="192"/>
      <c r="DB42" s="210"/>
      <c r="DC42" s="190"/>
      <c r="DD42" s="206"/>
      <c r="DE42" s="199"/>
      <c r="DF42" s="199"/>
      <c r="DG42" s="199"/>
      <c r="DH42" s="199"/>
      <c r="DI42" s="199"/>
      <c r="DJ42" s="199"/>
      <c r="DK42" s="199"/>
      <c r="DL42" s="199"/>
      <c r="DM42" s="199"/>
      <c r="DN42" s="199"/>
      <c r="DO42" s="199"/>
      <c r="DP42" s="199"/>
      <c r="DQ42" s="192"/>
    </row>
    <row r="43" spans="1:121" s="84" customFormat="1" x14ac:dyDescent="0.15">
      <c r="A43" s="65">
        <v>37</v>
      </c>
      <c r="B43" s="146"/>
      <c r="C43" s="147"/>
      <c r="D43" s="147"/>
      <c r="E43" s="147"/>
      <c r="F43" s="147"/>
      <c r="G43" s="147"/>
      <c r="H43" s="148"/>
      <c r="I43" s="148"/>
      <c r="J43" s="147"/>
      <c r="K43" s="147"/>
      <c r="L43" s="213"/>
      <c r="M43" s="63"/>
      <c r="N43" s="149"/>
      <c r="O43" s="149"/>
      <c r="P43" s="149"/>
      <c r="Q43" s="150"/>
      <c r="R43" s="150"/>
      <c r="S43" s="149"/>
      <c r="T43" s="149"/>
      <c r="U43" s="149"/>
      <c r="V43" s="151"/>
      <c r="W43" s="151"/>
      <c r="X43" s="151"/>
      <c r="Y43" s="152"/>
      <c r="Z43" s="153"/>
      <c r="AA43" s="59">
        <f t="shared" si="8"/>
        <v>0</v>
      </c>
      <c r="AB43" s="152"/>
      <c r="AC43" s="152"/>
      <c r="AD43" s="152"/>
      <c r="AE43" s="152"/>
      <c r="AF43" s="153"/>
      <c r="AG43" s="152"/>
      <c r="AH43" s="147"/>
      <c r="AI43" s="147"/>
      <c r="AJ43" s="59" t="str">
        <f t="shared" si="2"/>
        <v/>
      </c>
      <c r="AK43" s="147"/>
      <c r="AL43" s="147"/>
      <c r="AM43" s="152"/>
      <c r="AN43" s="152"/>
      <c r="AO43" s="153"/>
      <c r="AP43" s="152"/>
      <c r="AQ43" s="147"/>
      <c r="AR43" s="147"/>
      <c r="AS43" s="59" t="str">
        <f t="shared" si="3"/>
        <v/>
      </c>
      <c r="AT43" s="147"/>
      <c r="AU43" s="147"/>
      <c r="AV43" s="147"/>
      <c r="AW43" s="152"/>
      <c r="AX43" s="153"/>
      <c r="AY43" s="152"/>
      <c r="AZ43" s="154"/>
      <c r="BA43" s="147"/>
      <c r="BB43" s="155"/>
      <c r="BC43" s="156"/>
      <c r="BD43" s="171" t="s">
        <v>176</v>
      </c>
      <c r="BE43" s="170">
        <f t="shared" si="4"/>
        <v>0</v>
      </c>
      <c r="BF43" s="171" t="s">
        <v>279</v>
      </c>
      <c r="BG43" s="170">
        <f t="shared" si="5"/>
        <v>0</v>
      </c>
      <c r="BH43" s="152"/>
      <c r="BI43" s="152"/>
      <c r="BJ43" s="152"/>
      <c r="BK43" s="152"/>
      <c r="BL43" s="152"/>
      <c r="BM43" s="152"/>
      <c r="BN43" s="152"/>
      <c r="BO43" s="157"/>
      <c r="BP43" s="157"/>
      <c r="BQ43" s="157"/>
      <c r="BR43" s="158"/>
      <c r="BS43" s="120">
        <f t="shared" si="6"/>
        <v>0</v>
      </c>
      <c r="BT43" s="162"/>
      <c r="BU43" s="163"/>
      <c r="BV43" s="163"/>
      <c r="BW43" s="164"/>
      <c r="BX43" s="165"/>
      <c r="BY43" s="166"/>
      <c r="BZ43" s="163"/>
      <c r="CA43" s="166"/>
      <c r="CB43" s="163"/>
      <c r="CC43" s="167"/>
      <c r="CD43" s="167"/>
      <c r="CE43" s="167"/>
      <c r="CF43" s="167"/>
      <c r="CG43" s="163"/>
      <c r="CH43" s="168"/>
      <c r="CI43" s="103">
        <f t="shared" si="10"/>
        <v>0</v>
      </c>
      <c r="CK43" s="193">
        <f t="shared" si="9"/>
        <v>0</v>
      </c>
      <c r="CL43" s="199"/>
      <c r="CM43" s="199"/>
      <c r="CN43" s="199"/>
      <c r="CO43" s="199"/>
      <c r="CP43" s="199"/>
      <c r="CQ43" s="199"/>
      <c r="CR43" s="199"/>
      <c r="CS43" s="199"/>
      <c r="CT43" s="199"/>
      <c r="CU43" s="199"/>
      <c r="CV43" s="199"/>
      <c r="CW43" s="199"/>
      <c r="CX43" s="192"/>
      <c r="DB43" s="210"/>
      <c r="DC43" s="190"/>
      <c r="DD43" s="206"/>
      <c r="DE43" s="199"/>
      <c r="DF43" s="199"/>
      <c r="DG43" s="199"/>
      <c r="DH43" s="199"/>
      <c r="DI43" s="199"/>
      <c r="DJ43" s="199"/>
      <c r="DK43" s="199"/>
      <c r="DL43" s="199"/>
      <c r="DM43" s="199"/>
      <c r="DN43" s="199"/>
      <c r="DO43" s="199"/>
      <c r="DP43" s="199"/>
      <c r="DQ43" s="192"/>
    </row>
    <row r="44" spans="1:121" s="84" customFormat="1" x14ac:dyDescent="0.15">
      <c r="A44" s="65">
        <v>38</v>
      </c>
      <c r="B44" s="146"/>
      <c r="C44" s="147"/>
      <c r="D44" s="147"/>
      <c r="E44" s="147"/>
      <c r="F44" s="147"/>
      <c r="G44" s="147"/>
      <c r="H44" s="148"/>
      <c r="I44" s="148"/>
      <c r="J44" s="147"/>
      <c r="K44" s="147"/>
      <c r="L44" s="213"/>
      <c r="M44" s="63"/>
      <c r="N44" s="149"/>
      <c r="O44" s="149"/>
      <c r="P44" s="149"/>
      <c r="Q44" s="150"/>
      <c r="R44" s="150"/>
      <c r="S44" s="149"/>
      <c r="T44" s="149"/>
      <c r="U44" s="149"/>
      <c r="V44" s="151"/>
      <c r="W44" s="151"/>
      <c r="X44" s="151"/>
      <c r="Y44" s="152"/>
      <c r="Z44" s="153"/>
      <c r="AA44" s="59">
        <f t="shared" si="8"/>
        <v>0</v>
      </c>
      <c r="AB44" s="152"/>
      <c r="AC44" s="152"/>
      <c r="AD44" s="152"/>
      <c r="AE44" s="152"/>
      <c r="AF44" s="153"/>
      <c r="AG44" s="152"/>
      <c r="AH44" s="147"/>
      <c r="AI44" s="147"/>
      <c r="AJ44" s="59" t="str">
        <f t="shared" si="2"/>
        <v/>
      </c>
      <c r="AK44" s="147"/>
      <c r="AL44" s="147"/>
      <c r="AM44" s="152"/>
      <c r="AN44" s="152"/>
      <c r="AO44" s="153"/>
      <c r="AP44" s="152"/>
      <c r="AQ44" s="147"/>
      <c r="AR44" s="147"/>
      <c r="AS44" s="59" t="str">
        <f t="shared" si="3"/>
        <v/>
      </c>
      <c r="AT44" s="147"/>
      <c r="AU44" s="147"/>
      <c r="AV44" s="147"/>
      <c r="AW44" s="152"/>
      <c r="AX44" s="153"/>
      <c r="AY44" s="152"/>
      <c r="AZ44" s="154"/>
      <c r="BA44" s="147"/>
      <c r="BB44" s="155"/>
      <c r="BC44" s="156"/>
      <c r="BD44" s="171" t="s">
        <v>176</v>
      </c>
      <c r="BE44" s="170">
        <f t="shared" si="4"/>
        <v>0</v>
      </c>
      <c r="BF44" s="171" t="s">
        <v>279</v>
      </c>
      <c r="BG44" s="170">
        <f t="shared" si="5"/>
        <v>0</v>
      </c>
      <c r="BH44" s="152"/>
      <c r="BI44" s="152"/>
      <c r="BJ44" s="152"/>
      <c r="BK44" s="152"/>
      <c r="BL44" s="152"/>
      <c r="BM44" s="152"/>
      <c r="BN44" s="152"/>
      <c r="BO44" s="157"/>
      <c r="BP44" s="157"/>
      <c r="BQ44" s="157"/>
      <c r="BR44" s="158"/>
      <c r="BS44" s="120">
        <f t="shared" si="6"/>
        <v>0</v>
      </c>
      <c r="BT44" s="162"/>
      <c r="BU44" s="163"/>
      <c r="BV44" s="163"/>
      <c r="BW44" s="164"/>
      <c r="BX44" s="165"/>
      <c r="BY44" s="166"/>
      <c r="BZ44" s="163"/>
      <c r="CA44" s="166"/>
      <c r="CB44" s="163"/>
      <c r="CC44" s="167"/>
      <c r="CD44" s="167"/>
      <c r="CE44" s="167"/>
      <c r="CF44" s="167"/>
      <c r="CG44" s="163"/>
      <c r="CH44" s="168"/>
      <c r="CI44" s="103">
        <f t="shared" si="10"/>
        <v>0</v>
      </c>
      <c r="CK44" s="193">
        <f t="shared" si="9"/>
        <v>0</v>
      </c>
      <c r="CL44" s="199"/>
      <c r="CM44" s="199"/>
      <c r="CN44" s="199"/>
      <c r="CO44" s="199"/>
      <c r="CP44" s="199"/>
      <c r="CQ44" s="199"/>
      <c r="CR44" s="199"/>
      <c r="CS44" s="199"/>
      <c r="CT44" s="199"/>
      <c r="CU44" s="199"/>
      <c r="CV44" s="199"/>
      <c r="CW44" s="199"/>
      <c r="CX44" s="192"/>
      <c r="DB44" s="210"/>
      <c r="DC44" s="190"/>
      <c r="DD44" s="206"/>
      <c r="DE44" s="199"/>
      <c r="DF44" s="199"/>
      <c r="DG44" s="199"/>
      <c r="DH44" s="199"/>
      <c r="DI44" s="199"/>
      <c r="DJ44" s="199"/>
      <c r="DK44" s="199"/>
      <c r="DL44" s="199"/>
      <c r="DM44" s="199"/>
      <c r="DN44" s="199"/>
      <c r="DO44" s="199"/>
      <c r="DP44" s="199"/>
      <c r="DQ44" s="192"/>
    </row>
    <row r="45" spans="1:121" s="84" customFormat="1" x14ac:dyDescent="0.15">
      <c r="A45" s="65">
        <v>39</v>
      </c>
      <c r="B45" s="146"/>
      <c r="C45" s="147"/>
      <c r="D45" s="147"/>
      <c r="E45" s="147"/>
      <c r="F45" s="147"/>
      <c r="G45" s="147"/>
      <c r="H45" s="148"/>
      <c r="I45" s="148"/>
      <c r="J45" s="147"/>
      <c r="K45" s="147"/>
      <c r="L45" s="213"/>
      <c r="M45" s="63"/>
      <c r="N45" s="149"/>
      <c r="O45" s="149"/>
      <c r="P45" s="149"/>
      <c r="Q45" s="150"/>
      <c r="R45" s="150"/>
      <c r="S45" s="149"/>
      <c r="T45" s="149"/>
      <c r="U45" s="149"/>
      <c r="V45" s="151"/>
      <c r="W45" s="151"/>
      <c r="X45" s="151"/>
      <c r="Y45" s="152"/>
      <c r="Z45" s="153"/>
      <c r="AA45" s="59">
        <f t="shared" si="8"/>
        <v>0</v>
      </c>
      <c r="AB45" s="152"/>
      <c r="AC45" s="152"/>
      <c r="AD45" s="152"/>
      <c r="AE45" s="152"/>
      <c r="AF45" s="153"/>
      <c r="AG45" s="152"/>
      <c r="AH45" s="147"/>
      <c r="AI45" s="147"/>
      <c r="AJ45" s="59" t="str">
        <f t="shared" si="2"/>
        <v/>
      </c>
      <c r="AK45" s="147"/>
      <c r="AL45" s="147"/>
      <c r="AM45" s="152"/>
      <c r="AN45" s="152"/>
      <c r="AO45" s="153"/>
      <c r="AP45" s="152"/>
      <c r="AQ45" s="147"/>
      <c r="AR45" s="147"/>
      <c r="AS45" s="59" t="str">
        <f t="shared" si="3"/>
        <v/>
      </c>
      <c r="AT45" s="147"/>
      <c r="AU45" s="147"/>
      <c r="AV45" s="147"/>
      <c r="AW45" s="152"/>
      <c r="AX45" s="153"/>
      <c r="AY45" s="152"/>
      <c r="AZ45" s="154"/>
      <c r="BA45" s="147"/>
      <c r="BB45" s="155"/>
      <c r="BC45" s="156"/>
      <c r="BD45" s="171" t="s">
        <v>176</v>
      </c>
      <c r="BE45" s="170">
        <f t="shared" si="4"/>
        <v>0</v>
      </c>
      <c r="BF45" s="171" t="s">
        <v>279</v>
      </c>
      <c r="BG45" s="170">
        <f t="shared" si="5"/>
        <v>0</v>
      </c>
      <c r="BH45" s="152"/>
      <c r="BI45" s="152"/>
      <c r="BJ45" s="152"/>
      <c r="BK45" s="152"/>
      <c r="BL45" s="152"/>
      <c r="BM45" s="152"/>
      <c r="BN45" s="152"/>
      <c r="BO45" s="157"/>
      <c r="BP45" s="157"/>
      <c r="BQ45" s="157"/>
      <c r="BR45" s="158"/>
      <c r="BS45" s="120">
        <f t="shared" si="6"/>
        <v>0</v>
      </c>
      <c r="BT45" s="162"/>
      <c r="BU45" s="163"/>
      <c r="BV45" s="163"/>
      <c r="BW45" s="164"/>
      <c r="BX45" s="165"/>
      <c r="BY45" s="166"/>
      <c r="BZ45" s="163"/>
      <c r="CA45" s="166"/>
      <c r="CB45" s="163"/>
      <c r="CC45" s="167"/>
      <c r="CD45" s="167"/>
      <c r="CE45" s="167"/>
      <c r="CF45" s="167"/>
      <c r="CG45" s="163"/>
      <c r="CH45" s="168"/>
      <c r="CI45" s="103">
        <f t="shared" si="10"/>
        <v>0</v>
      </c>
      <c r="CK45" s="193">
        <f t="shared" si="9"/>
        <v>0</v>
      </c>
      <c r="CL45" s="199"/>
      <c r="CM45" s="199"/>
      <c r="CN45" s="199"/>
      <c r="CO45" s="199"/>
      <c r="CP45" s="199"/>
      <c r="CQ45" s="199"/>
      <c r="CR45" s="199"/>
      <c r="CS45" s="199"/>
      <c r="CT45" s="199"/>
      <c r="CU45" s="199"/>
      <c r="CV45" s="199"/>
      <c r="CW45" s="199"/>
      <c r="CX45" s="192"/>
      <c r="DB45" s="210"/>
      <c r="DC45" s="190"/>
      <c r="DD45" s="206"/>
      <c r="DE45" s="199"/>
      <c r="DF45" s="199"/>
      <c r="DG45" s="199"/>
      <c r="DH45" s="199"/>
      <c r="DI45" s="199"/>
      <c r="DJ45" s="199"/>
      <c r="DK45" s="199"/>
      <c r="DL45" s="199"/>
      <c r="DM45" s="199"/>
      <c r="DN45" s="199"/>
      <c r="DO45" s="199"/>
      <c r="DP45" s="199"/>
      <c r="DQ45" s="192"/>
    </row>
    <row r="46" spans="1:121" s="84" customFormat="1" x14ac:dyDescent="0.15">
      <c r="A46" s="65">
        <v>40</v>
      </c>
      <c r="B46" s="146"/>
      <c r="C46" s="147"/>
      <c r="D46" s="147"/>
      <c r="E46" s="147"/>
      <c r="F46" s="147"/>
      <c r="G46" s="147"/>
      <c r="H46" s="148"/>
      <c r="I46" s="148"/>
      <c r="J46" s="147"/>
      <c r="K46" s="147"/>
      <c r="L46" s="213"/>
      <c r="M46" s="63"/>
      <c r="N46" s="149"/>
      <c r="O46" s="149"/>
      <c r="P46" s="149"/>
      <c r="Q46" s="150"/>
      <c r="R46" s="150"/>
      <c r="S46" s="149"/>
      <c r="T46" s="149"/>
      <c r="U46" s="149"/>
      <c r="V46" s="151"/>
      <c r="W46" s="151"/>
      <c r="X46" s="151"/>
      <c r="Y46" s="152"/>
      <c r="Z46" s="153"/>
      <c r="AA46" s="59">
        <f t="shared" si="8"/>
        <v>0</v>
      </c>
      <c r="AB46" s="152"/>
      <c r="AC46" s="152"/>
      <c r="AD46" s="152"/>
      <c r="AE46" s="152"/>
      <c r="AF46" s="153"/>
      <c r="AG46" s="152"/>
      <c r="AH46" s="147"/>
      <c r="AI46" s="147"/>
      <c r="AJ46" s="59" t="str">
        <f t="shared" si="2"/>
        <v/>
      </c>
      <c r="AK46" s="147"/>
      <c r="AL46" s="147"/>
      <c r="AM46" s="152"/>
      <c r="AN46" s="152"/>
      <c r="AO46" s="153"/>
      <c r="AP46" s="152"/>
      <c r="AQ46" s="147"/>
      <c r="AR46" s="147"/>
      <c r="AS46" s="59" t="str">
        <f t="shared" si="3"/>
        <v/>
      </c>
      <c r="AT46" s="147"/>
      <c r="AU46" s="147"/>
      <c r="AV46" s="147"/>
      <c r="AW46" s="152"/>
      <c r="AX46" s="153"/>
      <c r="AY46" s="152"/>
      <c r="AZ46" s="154"/>
      <c r="BA46" s="147"/>
      <c r="BB46" s="155"/>
      <c r="BC46" s="156"/>
      <c r="BD46" s="171" t="s">
        <v>176</v>
      </c>
      <c r="BE46" s="170">
        <f t="shared" si="4"/>
        <v>0</v>
      </c>
      <c r="BF46" s="171" t="s">
        <v>279</v>
      </c>
      <c r="BG46" s="170">
        <f t="shared" si="5"/>
        <v>0</v>
      </c>
      <c r="BH46" s="152"/>
      <c r="BI46" s="152"/>
      <c r="BJ46" s="152"/>
      <c r="BK46" s="152"/>
      <c r="BL46" s="152"/>
      <c r="BM46" s="152"/>
      <c r="BN46" s="152"/>
      <c r="BO46" s="157"/>
      <c r="BP46" s="157"/>
      <c r="BQ46" s="157"/>
      <c r="BR46" s="158"/>
      <c r="BS46" s="120">
        <f t="shared" si="6"/>
        <v>0</v>
      </c>
      <c r="BT46" s="162"/>
      <c r="BU46" s="163"/>
      <c r="BV46" s="163"/>
      <c r="BW46" s="164"/>
      <c r="BX46" s="165"/>
      <c r="BY46" s="166"/>
      <c r="BZ46" s="163"/>
      <c r="CA46" s="166"/>
      <c r="CB46" s="163"/>
      <c r="CC46" s="167"/>
      <c r="CD46" s="167"/>
      <c r="CE46" s="167"/>
      <c r="CF46" s="167"/>
      <c r="CG46" s="163"/>
      <c r="CH46" s="168"/>
      <c r="CI46" s="103">
        <f t="shared" si="10"/>
        <v>0</v>
      </c>
      <c r="CK46" s="193">
        <f t="shared" si="9"/>
        <v>0</v>
      </c>
      <c r="CL46" s="199"/>
      <c r="CM46" s="199"/>
      <c r="CN46" s="199"/>
      <c r="CO46" s="199"/>
      <c r="CP46" s="199"/>
      <c r="CQ46" s="199"/>
      <c r="CR46" s="199"/>
      <c r="CS46" s="199"/>
      <c r="CT46" s="199"/>
      <c r="CU46" s="199"/>
      <c r="CV46" s="199"/>
      <c r="CW46" s="199"/>
      <c r="CX46" s="192"/>
      <c r="DB46" s="210"/>
      <c r="DC46" s="190"/>
      <c r="DD46" s="206"/>
      <c r="DE46" s="199"/>
      <c r="DF46" s="199"/>
      <c r="DG46" s="199"/>
      <c r="DH46" s="199"/>
      <c r="DI46" s="199"/>
      <c r="DJ46" s="199"/>
      <c r="DK46" s="199"/>
      <c r="DL46" s="199"/>
      <c r="DM46" s="199"/>
      <c r="DN46" s="199"/>
      <c r="DO46" s="199"/>
      <c r="DP46" s="199"/>
      <c r="DQ46" s="192"/>
    </row>
    <row r="47" spans="1:121" s="84" customFormat="1" x14ac:dyDescent="0.15">
      <c r="A47" s="65">
        <v>41</v>
      </c>
      <c r="B47" s="146"/>
      <c r="C47" s="147"/>
      <c r="D47" s="147"/>
      <c r="E47" s="147"/>
      <c r="F47" s="147"/>
      <c r="G47" s="147"/>
      <c r="H47" s="148"/>
      <c r="I47" s="148"/>
      <c r="J47" s="147"/>
      <c r="K47" s="147"/>
      <c r="L47" s="213"/>
      <c r="M47" s="63"/>
      <c r="N47" s="149"/>
      <c r="O47" s="149"/>
      <c r="P47" s="149"/>
      <c r="Q47" s="150"/>
      <c r="R47" s="150"/>
      <c r="S47" s="149"/>
      <c r="T47" s="149"/>
      <c r="U47" s="149"/>
      <c r="V47" s="151"/>
      <c r="W47" s="151"/>
      <c r="X47" s="151"/>
      <c r="Y47" s="152"/>
      <c r="Z47" s="153"/>
      <c r="AA47" s="59">
        <f t="shared" si="8"/>
        <v>0</v>
      </c>
      <c r="AB47" s="152"/>
      <c r="AC47" s="152"/>
      <c r="AD47" s="152"/>
      <c r="AE47" s="152"/>
      <c r="AF47" s="153"/>
      <c r="AG47" s="152"/>
      <c r="AH47" s="147"/>
      <c r="AI47" s="147"/>
      <c r="AJ47" s="59" t="str">
        <f t="shared" si="2"/>
        <v/>
      </c>
      <c r="AK47" s="147"/>
      <c r="AL47" s="147"/>
      <c r="AM47" s="152"/>
      <c r="AN47" s="152"/>
      <c r="AO47" s="153"/>
      <c r="AP47" s="152"/>
      <c r="AQ47" s="147"/>
      <c r="AR47" s="147"/>
      <c r="AS47" s="59" t="str">
        <f t="shared" si="3"/>
        <v/>
      </c>
      <c r="AT47" s="147"/>
      <c r="AU47" s="147"/>
      <c r="AV47" s="147"/>
      <c r="AW47" s="152"/>
      <c r="AX47" s="153"/>
      <c r="AY47" s="152"/>
      <c r="AZ47" s="154"/>
      <c r="BA47" s="147"/>
      <c r="BB47" s="155"/>
      <c r="BC47" s="156"/>
      <c r="BD47" s="171" t="s">
        <v>176</v>
      </c>
      <c r="BE47" s="170">
        <f t="shared" si="4"/>
        <v>0</v>
      </c>
      <c r="BF47" s="171" t="s">
        <v>279</v>
      </c>
      <c r="BG47" s="170">
        <f t="shared" si="5"/>
        <v>0</v>
      </c>
      <c r="BH47" s="152"/>
      <c r="BI47" s="152"/>
      <c r="BJ47" s="152"/>
      <c r="BK47" s="152"/>
      <c r="BL47" s="152"/>
      <c r="BM47" s="152"/>
      <c r="BN47" s="152"/>
      <c r="BO47" s="157"/>
      <c r="BP47" s="157"/>
      <c r="BQ47" s="157"/>
      <c r="BR47" s="158"/>
      <c r="BS47" s="120">
        <f t="shared" si="6"/>
        <v>0</v>
      </c>
      <c r="BT47" s="162"/>
      <c r="BU47" s="163"/>
      <c r="BV47" s="163"/>
      <c r="BW47" s="164"/>
      <c r="BX47" s="165"/>
      <c r="BY47" s="166"/>
      <c r="BZ47" s="163"/>
      <c r="CA47" s="166"/>
      <c r="CB47" s="163"/>
      <c r="CC47" s="167"/>
      <c r="CD47" s="167"/>
      <c r="CE47" s="167"/>
      <c r="CF47" s="167"/>
      <c r="CG47" s="163"/>
      <c r="CH47" s="168"/>
      <c r="CI47" s="103">
        <f t="shared" si="10"/>
        <v>0</v>
      </c>
      <c r="CK47" s="193">
        <f t="shared" si="9"/>
        <v>0</v>
      </c>
      <c r="CL47" s="199"/>
      <c r="CM47" s="199"/>
      <c r="CN47" s="199"/>
      <c r="CO47" s="199"/>
      <c r="CP47" s="199"/>
      <c r="CQ47" s="199"/>
      <c r="CR47" s="199"/>
      <c r="CS47" s="199"/>
      <c r="CT47" s="199"/>
      <c r="CU47" s="199"/>
      <c r="CV47" s="199"/>
      <c r="CW47" s="199"/>
      <c r="CX47" s="192"/>
      <c r="DB47" s="210"/>
      <c r="DC47" s="190"/>
      <c r="DD47" s="206"/>
      <c r="DE47" s="199"/>
      <c r="DF47" s="199"/>
      <c r="DG47" s="199"/>
      <c r="DH47" s="199"/>
      <c r="DI47" s="199"/>
      <c r="DJ47" s="199"/>
      <c r="DK47" s="199"/>
      <c r="DL47" s="199"/>
      <c r="DM47" s="199"/>
      <c r="DN47" s="199"/>
      <c r="DO47" s="199"/>
      <c r="DP47" s="199"/>
      <c r="DQ47" s="192"/>
    </row>
    <row r="48" spans="1:121" s="84" customFormat="1" x14ac:dyDescent="0.15">
      <c r="A48" s="65">
        <v>42</v>
      </c>
      <c r="B48" s="146"/>
      <c r="C48" s="147"/>
      <c r="D48" s="147"/>
      <c r="E48" s="147"/>
      <c r="F48" s="147"/>
      <c r="G48" s="147"/>
      <c r="H48" s="148"/>
      <c r="I48" s="148"/>
      <c r="J48" s="147"/>
      <c r="K48" s="147"/>
      <c r="L48" s="213"/>
      <c r="M48" s="63"/>
      <c r="N48" s="149"/>
      <c r="O48" s="149"/>
      <c r="P48" s="149"/>
      <c r="Q48" s="150"/>
      <c r="R48" s="150"/>
      <c r="S48" s="149"/>
      <c r="T48" s="149"/>
      <c r="U48" s="149"/>
      <c r="V48" s="151"/>
      <c r="W48" s="151"/>
      <c r="X48" s="151"/>
      <c r="Y48" s="152"/>
      <c r="Z48" s="153"/>
      <c r="AA48" s="59">
        <f t="shared" si="8"/>
        <v>0</v>
      </c>
      <c r="AB48" s="152"/>
      <c r="AC48" s="152"/>
      <c r="AD48" s="152"/>
      <c r="AE48" s="152"/>
      <c r="AF48" s="153"/>
      <c r="AG48" s="152"/>
      <c r="AH48" s="147"/>
      <c r="AI48" s="147"/>
      <c r="AJ48" s="59" t="str">
        <f t="shared" si="2"/>
        <v/>
      </c>
      <c r="AK48" s="147"/>
      <c r="AL48" s="147"/>
      <c r="AM48" s="152"/>
      <c r="AN48" s="152"/>
      <c r="AO48" s="153"/>
      <c r="AP48" s="152"/>
      <c r="AQ48" s="147"/>
      <c r="AR48" s="147"/>
      <c r="AS48" s="59" t="str">
        <f t="shared" si="3"/>
        <v/>
      </c>
      <c r="AT48" s="147"/>
      <c r="AU48" s="147"/>
      <c r="AV48" s="147"/>
      <c r="AW48" s="152"/>
      <c r="AX48" s="153"/>
      <c r="AY48" s="152"/>
      <c r="AZ48" s="154"/>
      <c r="BA48" s="147"/>
      <c r="BB48" s="155"/>
      <c r="BC48" s="156"/>
      <c r="BD48" s="171" t="s">
        <v>176</v>
      </c>
      <c r="BE48" s="170">
        <f t="shared" si="4"/>
        <v>0</v>
      </c>
      <c r="BF48" s="171" t="s">
        <v>279</v>
      </c>
      <c r="BG48" s="170">
        <f t="shared" si="5"/>
        <v>0</v>
      </c>
      <c r="BH48" s="152"/>
      <c r="BI48" s="152"/>
      <c r="BJ48" s="152"/>
      <c r="BK48" s="152"/>
      <c r="BL48" s="152"/>
      <c r="BM48" s="152"/>
      <c r="BN48" s="152"/>
      <c r="BO48" s="157"/>
      <c r="BP48" s="157"/>
      <c r="BQ48" s="157"/>
      <c r="BR48" s="158"/>
      <c r="BS48" s="120">
        <f t="shared" si="6"/>
        <v>0</v>
      </c>
      <c r="BT48" s="162"/>
      <c r="BU48" s="163"/>
      <c r="BV48" s="163"/>
      <c r="BW48" s="164"/>
      <c r="BX48" s="165"/>
      <c r="BY48" s="166"/>
      <c r="BZ48" s="163"/>
      <c r="CA48" s="166"/>
      <c r="CB48" s="163"/>
      <c r="CC48" s="167"/>
      <c r="CD48" s="167"/>
      <c r="CE48" s="167"/>
      <c r="CF48" s="167"/>
      <c r="CG48" s="163"/>
      <c r="CH48" s="168"/>
      <c r="CI48" s="103">
        <f t="shared" si="10"/>
        <v>0</v>
      </c>
      <c r="CK48" s="193">
        <f t="shared" si="9"/>
        <v>0</v>
      </c>
      <c r="CL48" s="199"/>
      <c r="CM48" s="199"/>
      <c r="CN48" s="199"/>
      <c r="CO48" s="199"/>
      <c r="CP48" s="199"/>
      <c r="CQ48" s="199"/>
      <c r="CR48" s="199"/>
      <c r="CS48" s="199"/>
      <c r="CT48" s="199"/>
      <c r="CU48" s="199"/>
      <c r="CV48" s="199"/>
      <c r="CW48" s="199"/>
      <c r="CX48" s="192"/>
      <c r="DB48" s="210"/>
      <c r="DC48" s="190"/>
      <c r="DD48" s="206"/>
      <c r="DE48" s="199"/>
      <c r="DF48" s="199"/>
      <c r="DG48" s="199"/>
      <c r="DH48" s="199"/>
      <c r="DI48" s="199"/>
      <c r="DJ48" s="199"/>
      <c r="DK48" s="199"/>
      <c r="DL48" s="199"/>
      <c r="DM48" s="199"/>
      <c r="DN48" s="199"/>
      <c r="DO48" s="199"/>
      <c r="DP48" s="199"/>
      <c r="DQ48" s="192"/>
    </row>
    <row r="49" spans="1:121" s="84" customFormat="1" x14ac:dyDescent="0.15">
      <c r="A49" s="65">
        <v>43</v>
      </c>
      <c r="B49" s="146"/>
      <c r="C49" s="147"/>
      <c r="D49" s="147"/>
      <c r="E49" s="147"/>
      <c r="F49" s="147"/>
      <c r="G49" s="147"/>
      <c r="H49" s="148"/>
      <c r="I49" s="148"/>
      <c r="J49" s="147"/>
      <c r="K49" s="147"/>
      <c r="L49" s="213"/>
      <c r="M49" s="63"/>
      <c r="N49" s="149"/>
      <c r="O49" s="149"/>
      <c r="P49" s="149"/>
      <c r="Q49" s="150"/>
      <c r="R49" s="150"/>
      <c r="S49" s="149"/>
      <c r="T49" s="149"/>
      <c r="U49" s="149"/>
      <c r="V49" s="151"/>
      <c r="W49" s="151"/>
      <c r="X49" s="151"/>
      <c r="Y49" s="152"/>
      <c r="Z49" s="153"/>
      <c r="AA49" s="59">
        <f t="shared" si="8"/>
        <v>0</v>
      </c>
      <c r="AB49" s="152"/>
      <c r="AC49" s="152"/>
      <c r="AD49" s="152"/>
      <c r="AE49" s="152"/>
      <c r="AF49" s="153"/>
      <c r="AG49" s="152"/>
      <c r="AH49" s="147"/>
      <c r="AI49" s="147"/>
      <c r="AJ49" s="59" t="str">
        <f t="shared" si="2"/>
        <v/>
      </c>
      <c r="AK49" s="147"/>
      <c r="AL49" s="147"/>
      <c r="AM49" s="152"/>
      <c r="AN49" s="152"/>
      <c r="AO49" s="153"/>
      <c r="AP49" s="152"/>
      <c r="AQ49" s="147"/>
      <c r="AR49" s="147"/>
      <c r="AS49" s="59" t="str">
        <f t="shared" si="3"/>
        <v/>
      </c>
      <c r="AT49" s="147"/>
      <c r="AU49" s="147"/>
      <c r="AV49" s="147"/>
      <c r="AW49" s="152"/>
      <c r="AX49" s="153"/>
      <c r="AY49" s="152"/>
      <c r="AZ49" s="154"/>
      <c r="BA49" s="147"/>
      <c r="BB49" s="155"/>
      <c r="BC49" s="156"/>
      <c r="BD49" s="171" t="s">
        <v>176</v>
      </c>
      <c r="BE49" s="170">
        <f t="shared" si="4"/>
        <v>0</v>
      </c>
      <c r="BF49" s="171" t="s">
        <v>279</v>
      </c>
      <c r="BG49" s="170">
        <f t="shared" si="5"/>
        <v>0</v>
      </c>
      <c r="BH49" s="152"/>
      <c r="BI49" s="152"/>
      <c r="BJ49" s="152"/>
      <c r="BK49" s="152"/>
      <c r="BL49" s="152"/>
      <c r="BM49" s="152"/>
      <c r="BN49" s="152"/>
      <c r="BO49" s="157"/>
      <c r="BP49" s="157"/>
      <c r="BQ49" s="157"/>
      <c r="BR49" s="158"/>
      <c r="BS49" s="120">
        <f t="shared" si="6"/>
        <v>0</v>
      </c>
      <c r="BT49" s="162"/>
      <c r="BU49" s="163"/>
      <c r="BV49" s="163"/>
      <c r="BW49" s="164"/>
      <c r="BX49" s="165"/>
      <c r="BY49" s="166"/>
      <c r="BZ49" s="163"/>
      <c r="CA49" s="166"/>
      <c r="CB49" s="163"/>
      <c r="CC49" s="167"/>
      <c r="CD49" s="167"/>
      <c r="CE49" s="167"/>
      <c r="CF49" s="167"/>
      <c r="CG49" s="163"/>
      <c r="CH49" s="168"/>
      <c r="CI49" s="103">
        <f t="shared" si="10"/>
        <v>0</v>
      </c>
      <c r="CK49" s="193">
        <f t="shared" si="9"/>
        <v>0</v>
      </c>
      <c r="CL49" s="199"/>
      <c r="CM49" s="199"/>
      <c r="CN49" s="199"/>
      <c r="CO49" s="199"/>
      <c r="CP49" s="199"/>
      <c r="CQ49" s="199"/>
      <c r="CR49" s="199"/>
      <c r="CS49" s="199"/>
      <c r="CT49" s="199"/>
      <c r="CU49" s="199"/>
      <c r="CV49" s="199"/>
      <c r="CW49" s="199"/>
      <c r="CX49" s="192"/>
      <c r="DB49" s="210"/>
      <c r="DC49" s="190"/>
      <c r="DD49" s="206"/>
      <c r="DE49" s="199"/>
      <c r="DF49" s="199"/>
      <c r="DG49" s="199"/>
      <c r="DH49" s="199"/>
      <c r="DI49" s="199"/>
      <c r="DJ49" s="199"/>
      <c r="DK49" s="199"/>
      <c r="DL49" s="199"/>
      <c r="DM49" s="199"/>
      <c r="DN49" s="199"/>
      <c r="DO49" s="199"/>
      <c r="DP49" s="199"/>
      <c r="DQ49" s="192"/>
    </row>
    <row r="50" spans="1:121" s="84" customFormat="1" x14ac:dyDescent="0.15">
      <c r="A50" s="65">
        <v>44</v>
      </c>
      <c r="B50" s="146"/>
      <c r="C50" s="147"/>
      <c r="D50" s="147"/>
      <c r="E50" s="147"/>
      <c r="F50" s="147"/>
      <c r="G50" s="147"/>
      <c r="H50" s="148"/>
      <c r="I50" s="148"/>
      <c r="J50" s="147"/>
      <c r="K50" s="147"/>
      <c r="L50" s="213"/>
      <c r="M50" s="63"/>
      <c r="N50" s="149"/>
      <c r="O50" s="149"/>
      <c r="P50" s="149"/>
      <c r="Q50" s="150"/>
      <c r="R50" s="150"/>
      <c r="S50" s="149"/>
      <c r="T50" s="149"/>
      <c r="U50" s="149"/>
      <c r="V50" s="151"/>
      <c r="W50" s="151"/>
      <c r="X50" s="151"/>
      <c r="Y50" s="152"/>
      <c r="Z50" s="153"/>
      <c r="AA50" s="59">
        <f t="shared" si="8"/>
        <v>0</v>
      </c>
      <c r="AB50" s="152"/>
      <c r="AC50" s="152"/>
      <c r="AD50" s="152"/>
      <c r="AE50" s="152"/>
      <c r="AF50" s="153"/>
      <c r="AG50" s="152"/>
      <c r="AH50" s="147"/>
      <c r="AI50" s="147"/>
      <c r="AJ50" s="59" t="str">
        <f t="shared" si="2"/>
        <v/>
      </c>
      <c r="AK50" s="147"/>
      <c r="AL50" s="147"/>
      <c r="AM50" s="152"/>
      <c r="AN50" s="152"/>
      <c r="AO50" s="153"/>
      <c r="AP50" s="152"/>
      <c r="AQ50" s="147"/>
      <c r="AR50" s="147"/>
      <c r="AS50" s="59" t="str">
        <f t="shared" si="3"/>
        <v/>
      </c>
      <c r="AT50" s="147"/>
      <c r="AU50" s="147"/>
      <c r="AV50" s="147"/>
      <c r="AW50" s="152"/>
      <c r="AX50" s="153"/>
      <c r="AY50" s="152"/>
      <c r="AZ50" s="154"/>
      <c r="BA50" s="147"/>
      <c r="BB50" s="155"/>
      <c r="BC50" s="156"/>
      <c r="BD50" s="171" t="s">
        <v>176</v>
      </c>
      <c r="BE50" s="170">
        <f t="shared" si="4"/>
        <v>0</v>
      </c>
      <c r="BF50" s="171" t="s">
        <v>279</v>
      </c>
      <c r="BG50" s="170">
        <f t="shared" si="5"/>
        <v>0</v>
      </c>
      <c r="BH50" s="152"/>
      <c r="BI50" s="152"/>
      <c r="BJ50" s="152"/>
      <c r="BK50" s="152"/>
      <c r="BL50" s="152"/>
      <c r="BM50" s="152"/>
      <c r="BN50" s="152"/>
      <c r="BO50" s="157"/>
      <c r="BP50" s="157"/>
      <c r="BQ50" s="157"/>
      <c r="BR50" s="158"/>
      <c r="BS50" s="120">
        <f t="shared" si="6"/>
        <v>0</v>
      </c>
      <c r="BT50" s="162"/>
      <c r="BU50" s="163"/>
      <c r="BV50" s="163"/>
      <c r="BW50" s="164"/>
      <c r="BX50" s="165"/>
      <c r="BY50" s="166"/>
      <c r="BZ50" s="163"/>
      <c r="CA50" s="166"/>
      <c r="CB50" s="163"/>
      <c r="CC50" s="167"/>
      <c r="CD50" s="167"/>
      <c r="CE50" s="167"/>
      <c r="CF50" s="167"/>
      <c r="CG50" s="163"/>
      <c r="CH50" s="168"/>
      <c r="CI50" s="103">
        <f t="shared" si="10"/>
        <v>0</v>
      </c>
      <c r="CK50" s="193">
        <f t="shared" si="9"/>
        <v>0</v>
      </c>
      <c r="CL50" s="199"/>
      <c r="CM50" s="199"/>
      <c r="CN50" s="199"/>
      <c r="CO50" s="199"/>
      <c r="CP50" s="199"/>
      <c r="CQ50" s="199"/>
      <c r="CR50" s="199"/>
      <c r="CS50" s="199"/>
      <c r="CT50" s="199"/>
      <c r="CU50" s="199"/>
      <c r="CV50" s="199"/>
      <c r="CW50" s="199"/>
      <c r="CX50" s="192"/>
      <c r="DB50" s="210"/>
      <c r="DC50" s="190"/>
      <c r="DD50" s="206"/>
      <c r="DE50" s="199"/>
      <c r="DF50" s="199"/>
      <c r="DG50" s="199"/>
      <c r="DH50" s="199"/>
      <c r="DI50" s="199"/>
      <c r="DJ50" s="199"/>
      <c r="DK50" s="199"/>
      <c r="DL50" s="199"/>
      <c r="DM50" s="199"/>
      <c r="DN50" s="199"/>
      <c r="DO50" s="199"/>
      <c r="DP50" s="199"/>
      <c r="DQ50" s="192"/>
    </row>
    <row r="51" spans="1:121" s="84" customFormat="1" x14ac:dyDescent="0.15">
      <c r="A51" s="65">
        <v>45</v>
      </c>
      <c r="B51" s="146"/>
      <c r="C51" s="147"/>
      <c r="D51" s="147"/>
      <c r="E51" s="147"/>
      <c r="F51" s="147"/>
      <c r="G51" s="147"/>
      <c r="H51" s="148"/>
      <c r="I51" s="148"/>
      <c r="J51" s="147"/>
      <c r="K51" s="147"/>
      <c r="L51" s="213"/>
      <c r="M51" s="63"/>
      <c r="N51" s="149"/>
      <c r="O51" s="149"/>
      <c r="P51" s="149"/>
      <c r="Q51" s="150"/>
      <c r="R51" s="150"/>
      <c r="S51" s="149"/>
      <c r="T51" s="149"/>
      <c r="U51" s="149"/>
      <c r="V51" s="151"/>
      <c r="W51" s="151"/>
      <c r="X51" s="151"/>
      <c r="Y51" s="152"/>
      <c r="Z51" s="153"/>
      <c r="AA51" s="59">
        <f t="shared" si="8"/>
        <v>0</v>
      </c>
      <c r="AB51" s="152"/>
      <c r="AC51" s="152"/>
      <c r="AD51" s="152"/>
      <c r="AE51" s="152"/>
      <c r="AF51" s="153"/>
      <c r="AG51" s="152"/>
      <c r="AH51" s="147"/>
      <c r="AI51" s="147"/>
      <c r="AJ51" s="59" t="str">
        <f t="shared" si="2"/>
        <v/>
      </c>
      <c r="AK51" s="147"/>
      <c r="AL51" s="147"/>
      <c r="AM51" s="152"/>
      <c r="AN51" s="152"/>
      <c r="AO51" s="153"/>
      <c r="AP51" s="152"/>
      <c r="AQ51" s="147"/>
      <c r="AR51" s="147"/>
      <c r="AS51" s="59" t="str">
        <f t="shared" si="3"/>
        <v/>
      </c>
      <c r="AT51" s="147"/>
      <c r="AU51" s="147"/>
      <c r="AV51" s="147"/>
      <c r="AW51" s="152"/>
      <c r="AX51" s="153"/>
      <c r="AY51" s="152"/>
      <c r="AZ51" s="154"/>
      <c r="BA51" s="147"/>
      <c r="BB51" s="155"/>
      <c r="BC51" s="156"/>
      <c r="BD51" s="171" t="s">
        <v>176</v>
      </c>
      <c r="BE51" s="170">
        <f t="shared" si="4"/>
        <v>0</v>
      </c>
      <c r="BF51" s="171" t="s">
        <v>279</v>
      </c>
      <c r="BG51" s="170">
        <f t="shared" si="5"/>
        <v>0</v>
      </c>
      <c r="BH51" s="152"/>
      <c r="BI51" s="152"/>
      <c r="BJ51" s="152"/>
      <c r="BK51" s="152"/>
      <c r="BL51" s="152"/>
      <c r="BM51" s="152"/>
      <c r="BN51" s="152"/>
      <c r="BO51" s="157"/>
      <c r="BP51" s="157"/>
      <c r="BQ51" s="157"/>
      <c r="BR51" s="158"/>
      <c r="BS51" s="120">
        <f t="shared" si="6"/>
        <v>0</v>
      </c>
      <c r="BT51" s="162"/>
      <c r="BU51" s="163"/>
      <c r="BV51" s="163"/>
      <c r="BW51" s="164"/>
      <c r="BX51" s="165"/>
      <c r="BY51" s="166"/>
      <c r="BZ51" s="163"/>
      <c r="CA51" s="166"/>
      <c r="CB51" s="163"/>
      <c r="CC51" s="167"/>
      <c r="CD51" s="167"/>
      <c r="CE51" s="167"/>
      <c r="CF51" s="167"/>
      <c r="CG51" s="163"/>
      <c r="CH51" s="168"/>
      <c r="CI51" s="103">
        <f t="shared" si="10"/>
        <v>0</v>
      </c>
      <c r="CK51" s="193">
        <f t="shared" si="9"/>
        <v>0</v>
      </c>
      <c r="CL51" s="199"/>
      <c r="CM51" s="199"/>
      <c r="CN51" s="199"/>
      <c r="CO51" s="199"/>
      <c r="CP51" s="199"/>
      <c r="CQ51" s="199"/>
      <c r="CR51" s="199"/>
      <c r="CS51" s="199"/>
      <c r="CT51" s="199"/>
      <c r="CU51" s="199"/>
      <c r="CV51" s="199"/>
      <c r="CW51" s="199"/>
      <c r="CX51" s="192"/>
      <c r="DB51" s="210"/>
      <c r="DC51" s="190"/>
      <c r="DD51" s="206"/>
      <c r="DE51" s="199"/>
      <c r="DF51" s="199"/>
      <c r="DG51" s="199"/>
      <c r="DH51" s="199"/>
      <c r="DI51" s="199"/>
      <c r="DJ51" s="199"/>
      <c r="DK51" s="199"/>
      <c r="DL51" s="199"/>
      <c r="DM51" s="199"/>
      <c r="DN51" s="199"/>
      <c r="DO51" s="199"/>
      <c r="DP51" s="199"/>
      <c r="DQ51" s="192"/>
    </row>
    <row r="52" spans="1:121" s="84" customFormat="1" x14ac:dyDescent="0.15">
      <c r="A52" s="65">
        <v>46</v>
      </c>
      <c r="B52" s="146"/>
      <c r="C52" s="147"/>
      <c r="D52" s="147"/>
      <c r="E52" s="147"/>
      <c r="F52" s="147"/>
      <c r="G52" s="147"/>
      <c r="H52" s="148"/>
      <c r="I52" s="148"/>
      <c r="J52" s="147"/>
      <c r="K52" s="147"/>
      <c r="L52" s="213"/>
      <c r="M52" s="63"/>
      <c r="N52" s="149"/>
      <c r="O52" s="149"/>
      <c r="P52" s="149"/>
      <c r="Q52" s="150"/>
      <c r="R52" s="150"/>
      <c r="S52" s="149"/>
      <c r="T52" s="149"/>
      <c r="U52" s="149"/>
      <c r="V52" s="151"/>
      <c r="W52" s="151"/>
      <c r="X52" s="151"/>
      <c r="Y52" s="152"/>
      <c r="Z52" s="153"/>
      <c r="AA52" s="59">
        <f t="shared" si="8"/>
        <v>0</v>
      </c>
      <c r="AB52" s="152"/>
      <c r="AC52" s="152"/>
      <c r="AD52" s="152"/>
      <c r="AE52" s="152"/>
      <c r="AF52" s="153"/>
      <c r="AG52" s="152"/>
      <c r="AH52" s="147"/>
      <c r="AI52" s="147"/>
      <c r="AJ52" s="59" t="str">
        <f t="shared" si="2"/>
        <v/>
      </c>
      <c r="AK52" s="147"/>
      <c r="AL52" s="147"/>
      <c r="AM52" s="152"/>
      <c r="AN52" s="152"/>
      <c r="AO52" s="153"/>
      <c r="AP52" s="152"/>
      <c r="AQ52" s="147"/>
      <c r="AR52" s="147"/>
      <c r="AS52" s="59" t="str">
        <f t="shared" si="3"/>
        <v/>
      </c>
      <c r="AT52" s="147"/>
      <c r="AU52" s="147"/>
      <c r="AV52" s="147"/>
      <c r="AW52" s="152"/>
      <c r="AX52" s="153"/>
      <c r="AY52" s="152"/>
      <c r="AZ52" s="154"/>
      <c r="BA52" s="147"/>
      <c r="BB52" s="155"/>
      <c r="BC52" s="156"/>
      <c r="BD52" s="171" t="s">
        <v>176</v>
      </c>
      <c r="BE52" s="170">
        <f t="shared" si="4"/>
        <v>0</v>
      </c>
      <c r="BF52" s="171" t="s">
        <v>279</v>
      </c>
      <c r="BG52" s="170">
        <f t="shared" si="5"/>
        <v>0</v>
      </c>
      <c r="BH52" s="152"/>
      <c r="BI52" s="152"/>
      <c r="BJ52" s="152"/>
      <c r="BK52" s="152"/>
      <c r="BL52" s="152"/>
      <c r="BM52" s="152"/>
      <c r="BN52" s="152"/>
      <c r="BO52" s="157"/>
      <c r="BP52" s="157"/>
      <c r="BQ52" s="157"/>
      <c r="BR52" s="158"/>
      <c r="BS52" s="120">
        <f t="shared" si="6"/>
        <v>0</v>
      </c>
      <c r="BT52" s="162"/>
      <c r="BU52" s="163"/>
      <c r="BV52" s="163"/>
      <c r="BW52" s="164"/>
      <c r="BX52" s="165"/>
      <c r="BY52" s="166"/>
      <c r="BZ52" s="163"/>
      <c r="CA52" s="166"/>
      <c r="CB52" s="163"/>
      <c r="CC52" s="167"/>
      <c r="CD52" s="167"/>
      <c r="CE52" s="167"/>
      <c r="CF52" s="167"/>
      <c r="CG52" s="163"/>
      <c r="CH52" s="168"/>
      <c r="CI52" s="103">
        <f t="shared" si="10"/>
        <v>0</v>
      </c>
      <c r="CK52" s="193">
        <f t="shared" si="9"/>
        <v>0</v>
      </c>
      <c r="CL52" s="199"/>
      <c r="CM52" s="199"/>
      <c r="CN52" s="199"/>
      <c r="CO52" s="199"/>
      <c r="CP52" s="199"/>
      <c r="CQ52" s="199"/>
      <c r="CR52" s="199"/>
      <c r="CS52" s="199"/>
      <c r="CT52" s="199"/>
      <c r="CU52" s="199"/>
      <c r="CV52" s="199"/>
      <c r="CW52" s="199"/>
      <c r="CX52" s="192"/>
      <c r="DB52" s="210"/>
      <c r="DC52" s="190"/>
      <c r="DD52" s="206"/>
      <c r="DE52" s="199"/>
      <c r="DF52" s="199"/>
      <c r="DG52" s="199"/>
      <c r="DH52" s="199"/>
      <c r="DI52" s="199"/>
      <c r="DJ52" s="199"/>
      <c r="DK52" s="199"/>
      <c r="DL52" s="199"/>
      <c r="DM52" s="199"/>
      <c r="DN52" s="199"/>
      <c r="DO52" s="199"/>
      <c r="DP52" s="199"/>
      <c r="DQ52" s="192"/>
    </row>
    <row r="53" spans="1:121" s="84" customFormat="1" x14ac:dyDescent="0.15">
      <c r="A53" s="65">
        <v>47</v>
      </c>
      <c r="B53" s="146"/>
      <c r="C53" s="147"/>
      <c r="D53" s="147"/>
      <c r="E53" s="147"/>
      <c r="F53" s="147"/>
      <c r="G53" s="147"/>
      <c r="H53" s="148"/>
      <c r="I53" s="148"/>
      <c r="J53" s="147"/>
      <c r="K53" s="147"/>
      <c r="L53" s="213"/>
      <c r="M53" s="63"/>
      <c r="N53" s="149"/>
      <c r="O53" s="149"/>
      <c r="P53" s="149"/>
      <c r="Q53" s="150"/>
      <c r="R53" s="150"/>
      <c r="S53" s="149"/>
      <c r="T53" s="149"/>
      <c r="U53" s="149"/>
      <c r="V53" s="151"/>
      <c r="W53" s="151"/>
      <c r="X53" s="151"/>
      <c r="Y53" s="152"/>
      <c r="Z53" s="153"/>
      <c r="AA53" s="59">
        <f t="shared" si="8"/>
        <v>0</v>
      </c>
      <c r="AB53" s="152"/>
      <c r="AC53" s="152"/>
      <c r="AD53" s="152"/>
      <c r="AE53" s="152"/>
      <c r="AF53" s="153"/>
      <c r="AG53" s="152"/>
      <c r="AH53" s="147"/>
      <c r="AI53" s="147"/>
      <c r="AJ53" s="59" t="str">
        <f t="shared" si="2"/>
        <v/>
      </c>
      <c r="AK53" s="147"/>
      <c r="AL53" s="147"/>
      <c r="AM53" s="152"/>
      <c r="AN53" s="152"/>
      <c r="AO53" s="153"/>
      <c r="AP53" s="152"/>
      <c r="AQ53" s="147"/>
      <c r="AR53" s="147"/>
      <c r="AS53" s="59" t="str">
        <f t="shared" si="3"/>
        <v/>
      </c>
      <c r="AT53" s="147"/>
      <c r="AU53" s="147"/>
      <c r="AV53" s="147"/>
      <c r="AW53" s="152"/>
      <c r="AX53" s="153"/>
      <c r="AY53" s="152"/>
      <c r="AZ53" s="154"/>
      <c r="BA53" s="147"/>
      <c r="BB53" s="155"/>
      <c r="BC53" s="156"/>
      <c r="BD53" s="171" t="s">
        <v>176</v>
      </c>
      <c r="BE53" s="170">
        <f t="shared" si="4"/>
        <v>0</v>
      </c>
      <c r="BF53" s="171" t="s">
        <v>279</v>
      </c>
      <c r="BG53" s="170">
        <f t="shared" si="5"/>
        <v>0</v>
      </c>
      <c r="BH53" s="152"/>
      <c r="BI53" s="152"/>
      <c r="BJ53" s="152"/>
      <c r="BK53" s="152"/>
      <c r="BL53" s="152"/>
      <c r="BM53" s="152"/>
      <c r="BN53" s="152"/>
      <c r="BO53" s="157"/>
      <c r="BP53" s="157"/>
      <c r="BQ53" s="157"/>
      <c r="BR53" s="158"/>
      <c r="BS53" s="120">
        <f t="shared" si="6"/>
        <v>0</v>
      </c>
      <c r="BT53" s="162"/>
      <c r="BU53" s="163"/>
      <c r="BV53" s="163"/>
      <c r="BW53" s="164"/>
      <c r="BX53" s="165"/>
      <c r="BY53" s="166"/>
      <c r="BZ53" s="163"/>
      <c r="CA53" s="166"/>
      <c r="CB53" s="163"/>
      <c r="CC53" s="167"/>
      <c r="CD53" s="167"/>
      <c r="CE53" s="167"/>
      <c r="CF53" s="167"/>
      <c r="CG53" s="163"/>
      <c r="CH53" s="168"/>
      <c r="CI53" s="103">
        <f t="shared" si="10"/>
        <v>0</v>
      </c>
      <c r="CK53" s="193">
        <f t="shared" si="9"/>
        <v>0</v>
      </c>
      <c r="CL53" s="199"/>
      <c r="CM53" s="199"/>
      <c r="CN53" s="199"/>
      <c r="CO53" s="199"/>
      <c r="CP53" s="199"/>
      <c r="CQ53" s="199"/>
      <c r="CR53" s="199"/>
      <c r="CS53" s="199"/>
      <c r="CT53" s="199"/>
      <c r="CU53" s="199"/>
      <c r="CV53" s="199"/>
      <c r="CW53" s="199"/>
      <c r="CX53" s="192"/>
      <c r="DB53" s="210"/>
      <c r="DC53" s="190"/>
      <c r="DD53" s="206"/>
      <c r="DE53" s="199"/>
      <c r="DF53" s="199"/>
      <c r="DG53" s="199"/>
      <c r="DH53" s="199"/>
      <c r="DI53" s="199"/>
      <c r="DJ53" s="199"/>
      <c r="DK53" s="199"/>
      <c r="DL53" s="199"/>
      <c r="DM53" s="199"/>
      <c r="DN53" s="199"/>
      <c r="DO53" s="199"/>
      <c r="DP53" s="199"/>
      <c r="DQ53" s="192"/>
    </row>
    <row r="54" spans="1:121" s="84" customFormat="1" x14ac:dyDescent="0.15">
      <c r="A54" s="65">
        <v>48</v>
      </c>
      <c r="B54" s="146"/>
      <c r="C54" s="147"/>
      <c r="D54" s="147"/>
      <c r="E54" s="147"/>
      <c r="F54" s="147"/>
      <c r="G54" s="147"/>
      <c r="H54" s="148"/>
      <c r="I54" s="148"/>
      <c r="J54" s="147"/>
      <c r="K54" s="147"/>
      <c r="L54" s="213"/>
      <c r="M54" s="63"/>
      <c r="N54" s="149"/>
      <c r="O54" s="149"/>
      <c r="P54" s="149"/>
      <c r="Q54" s="150"/>
      <c r="R54" s="150"/>
      <c r="S54" s="149"/>
      <c r="T54" s="149"/>
      <c r="U54" s="149"/>
      <c r="V54" s="151"/>
      <c r="W54" s="151"/>
      <c r="X54" s="151"/>
      <c r="Y54" s="152"/>
      <c r="Z54" s="153"/>
      <c r="AA54" s="59">
        <f t="shared" si="8"/>
        <v>0</v>
      </c>
      <c r="AB54" s="152"/>
      <c r="AC54" s="152"/>
      <c r="AD54" s="152"/>
      <c r="AE54" s="152"/>
      <c r="AF54" s="153"/>
      <c r="AG54" s="152"/>
      <c r="AH54" s="147"/>
      <c r="AI54" s="147"/>
      <c r="AJ54" s="59" t="str">
        <f t="shared" si="2"/>
        <v/>
      </c>
      <c r="AK54" s="147"/>
      <c r="AL54" s="147"/>
      <c r="AM54" s="152"/>
      <c r="AN54" s="152"/>
      <c r="AO54" s="153"/>
      <c r="AP54" s="152"/>
      <c r="AQ54" s="147"/>
      <c r="AR54" s="147"/>
      <c r="AS54" s="59" t="str">
        <f t="shared" si="3"/>
        <v/>
      </c>
      <c r="AT54" s="147"/>
      <c r="AU54" s="147"/>
      <c r="AV54" s="147"/>
      <c r="AW54" s="152"/>
      <c r="AX54" s="153"/>
      <c r="AY54" s="152"/>
      <c r="AZ54" s="154"/>
      <c r="BA54" s="147"/>
      <c r="BB54" s="155"/>
      <c r="BC54" s="156"/>
      <c r="BD54" s="171" t="s">
        <v>176</v>
      </c>
      <c r="BE54" s="170">
        <f t="shared" si="4"/>
        <v>0</v>
      </c>
      <c r="BF54" s="171" t="s">
        <v>279</v>
      </c>
      <c r="BG54" s="170">
        <f t="shared" si="5"/>
        <v>0</v>
      </c>
      <c r="BH54" s="152"/>
      <c r="BI54" s="152"/>
      <c r="BJ54" s="152"/>
      <c r="BK54" s="152"/>
      <c r="BL54" s="152"/>
      <c r="BM54" s="152"/>
      <c r="BN54" s="152"/>
      <c r="BO54" s="157"/>
      <c r="BP54" s="157"/>
      <c r="BQ54" s="157"/>
      <c r="BR54" s="158"/>
      <c r="BS54" s="120">
        <f t="shared" si="6"/>
        <v>0</v>
      </c>
      <c r="BT54" s="162"/>
      <c r="BU54" s="163"/>
      <c r="BV54" s="163"/>
      <c r="BW54" s="164"/>
      <c r="BX54" s="165"/>
      <c r="BY54" s="166"/>
      <c r="BZ54" s="163"/>
      <c r="CA54" s="166"/>
      <c r="CB54" s="163"/>
      <c r="CC54" s="167"/>
      <c r="CD54" s="167"/>
      <c r="CE54" s="167"/>
      <c r="CF54" s="167"/>
      <c r="CG54" s="163"/>
      <c r="CH54" s="168"/>
      <c r="CI54" s="103">
        <f t="shared" si="10"/>
        <v>0</v>
      </c>
      <c r="CK54" s="193">
        <f t="shared" si="9"/>
        <v>0</v>
      </c>
      <c r="CL54" s="199"/>
      <c r="CM54" s="199"/>
      <c r="CN54" s="199"/>
      <c r="CO54" s="199"/>
      <c r="CP54" s="199"/>
      <c r="CQ54" s="199"/>
      <c r="CR54" s="199"/>
      <c r="CS54" s="199"/>
      <c r="CT54" s="199"/>
      <c r="CU54" s="199"/>
      <c r="CV54" s="199"/>
      <c r="CW54" s="199"/>
      <c r="CX54" s="192"/>
      <c r="DB54" s="210"/>
      <c r="DC54" s="190"/>
      <c r="DD54" s="206"/>
      <c r="DE54" s="199"/>
      <c r="DF54" s="199"/>
      <c r="DG54" s="199"/>
      <c r="DH54" s="199"/>
      <c r="DI54" s="199"/>
      <c r="DJ54" s="199"/>
      <c r="DK54" s="199"/>
      <c r="DL54" s="199"/>
      <c r="DM54" s="199"/>
      <c r="DN54" s="199"/>
      <c r="DO54" s="199"/>
      <c r="DP54" s="199"/>
      <c r="DQ54" s="192"/>
    </row>
    <row r="55" spans="1:121" s="84" customFormat="1" x14ac:dyDescent="0.15">
      <c r="A55" s="65">
        <v>49</v>
      </c>
      <c r="B55" s="146"/>
      <c r="C55" s="147"/>
      <c r="D55" s="147"/>
      <c r="E55" s="147"/>
      <c r="F55" s="147"/>
      <c r="G55" s="147"/>
      <c r="H55" s="148"/>
      <c r="I55" s="148"/>
      <c r="J55" s="147"/>
      <c r="K55" s="147"/>
      <c r="L55" s="213"/>
      <c r="M55" s="63"/>
      <c r="N55" s="149"/>
      <c r="O55" s="149"/>
      <c r="P55" s="149"/>
      <c r="Q55" s="150"/>
      <c r="R55" s="150"/>
      <c r="S55" s="149"/>
      <c r="T55" s="149"/>
      <c r="U55" s="149"/>
      <c r="V55" s="151"/>
      <c r="W55" s="151"/>
      <c r="X55" s="151"/>
      <c r="Y55" s="152"/>
      <c r="Z55" s="153"/>
      <c r="AA55" s="59">
        <f t="shared" si="8"/>
        <v>0</v>
      </c>
      <c r="AB55" s="152"/>
      <c r="AC55" s="152"/>
      <c r="AD55" s="152"/>
      <c r="AE55" s="152"/>
      <c r="AF55" s="153"/>
      <c r="AG55" s="152"/>
      <c r="AH55" s="147"/>
      <c r="AI55" s="147"/>
      <c r="AJ55" s="59" t="str">
        <f t="shared" si="2"/>
        <v/>
      </c>
      <c r="AK55" s="147"/>
      <c r="AL55" s="147"/>
      <c r="AM55" s="152"/>
      <c r="AN55" s="152"/>
      <c r="AO55" s="153"/>
      <c r="AP55" s="152"/>
      <c r="AQ55" s="147"/>
      <c r="AR55" s="147"/>
      <c r="AS55" s="59" t="str">
        <f t="shared" si="3"/>
        <v/>
      </c>
      <c r="AT55" s="147"/>
      <c r="AU55" s="147"/>
      <c r="AV55" s="147"/>
      <c r="AW55" s="152"/>
      <c r="AX55" s="153"/>
      <c r="AY55" s="152"/>
      <c r="AZ55" s="154"/>
      <c r="BA55" s="147"/>
      <c r="BB55" s="155"/>
      <c r="BC55" s="156"/>
      <c r="BD55" s="171" t="s">
        <v>176</v>
      </c>
      <c r="BE55" s="170">
        <f t="shared" si="4"/>
        <v>0</v>
      </c>
      <c r="BF55" s="171" t="s">
        <v>279</v>
      </c>
      <c r="BG55" s="170">
        <f t="shared" si="5"/>
        <v>0</v>
      </c>
      <c r="BH55" s="152"/>
      <c r="BI55" s="152"/>
      <c r="BJ55" s="152"/>
      <c r="BK55" s="152"/>
      <c r="BL55" s="152"/>
      <c r="BM55" s="152"/>
      <c r="BN55" s="152"/>
      <c r="BO55" s="157"/>
      <c r="BP55" s="157"/>
      <c r="BQ55" s="157"/>
      <c r="BR55" s="158"/>
      <c r="BS55" s="120">
        <f t="shared" si="6"/>
        <v>0</v>
      </c>
      <c r="BT55" s="162"/>
      <c r="BU55" s="163"/>
      <c r="BV55" s="163"/>
      <c r="BW55" s="164"/>
      <c r="BX55" s="165"/>
      <c r="BY55" s="166"/>
      <c r="BZ55" s="163"/>
      <c r="CA55" s="166"/>
      <c r="CB55" s="163"/>
      <c r="CC55" s="167"/>
      <c r="CD55" s="167"/>
      <c r="CE55" s="167"/>
      <c r="CF55" s="167"/>
      <c r="CG55" s="163"/>
      <c r="CH55" s="168"/>
      <c r="CI55" s="103">
        <f t="shared" si="10"/>
        <v>0</v>
      </c>
      <c r="CK55" s="193">
        <f t="shared" si="9"/>
        <v>0</v>
      </c>
      <c r="CL55" s="199"/>
      <c r="CM55" s="199"/>
      <c r="CN55" s="199"/>
      <c r="CO55" s="199"/>
      <c r="CP55" s="199"/>
      <c r="CQ55" s="199"/>
      <c r="CR55" s="199"/>
      <c r="CS55" s="199"/>
      <c r="CT55" s="199"/>
      <c r="CU55" s="199"/>
      <c r="CV55" s="199"/>
      <c r="CW55" s="199"/>
      <c r="CX55" s="192"/>
      <c r="DB55" s="210"/>
      <c r="DC55" s="190"/>
      <c r="DD55" s="206"/>
      <c r="DE55" s="199"/>
      <c r="DF55" s="199"/>
      <c r="DG55" s="199"/>
      <c r="DH55" s="199"/>
      <c r="DI55" s="199"/>
      <c r="DJ55" s="199"/>
      <c r="DK55" s="199"/>
      <c r="DL55" s="199"/>
      <c r="DM55" s="199"/>
      <c r="DN55" s="199"/>
      <c r="DO55" s="199"/>
      <c r="DP55" s="199"/>
      <c r="DQ55" s="192"/>
    </row>
    <row r="56" spans="1:121" s="84" customFormat="1" x14ac:dyDescent="0.15">
      <c r="A56" s="65">
        <v>50</v>
      </c>
      <c r="B56" s="146"/>
      <c r="C56" s="147"/>
      <c r="D56" s="147"/>
      <c r="E56" s="147"/>
      <c r="F56" s="147"/>
      <c r="G56" s="147"/>
      <c r="H56" s="148"/>
      <c r="I56" s="148"/>
      <c r="J56" s="147"/>
      <c r="K56" s="147"/>
      <c r="L56" s="213"/>
      <c r="M56" s="63"/>
      <c r="N56" s="149"/>
      <c r="O56" s="149"/>
      <c r="P56" s="149"/>
      <c r="Q56" s="150"/>
      <c r="R56" s="150"/>
      <c r="S56" s="149"/>
      <c r="T56" s="149"/>
      <c r="U56" s="149"/>
      <c r="V56" s="151"/>
      <c r="W56" s="151"/>
      <c r="X56" s="151"/>
      <c r="Y56" s="152"/>
      <c r="Z56" s="153"/>
      <c r="AA56" s="59">
        <f t="shared" si="8"/>
        <v>0</v>
      </c>
      <c r="AB56" s="152"/>
      <c r="AC56" s="152"/>
      <c r="AD56" s="152"/>
      <c r="AE56" s="152"/>
      <c r="AF56" s="153"/>
      <c r="AG56" s="152"/>
      <c r="AH56" s="147"/>
      <c r="AI56" s="147"/>
      <c r="AJ56" s="59" t="str">
        <f t="shared" si="2"/>
        <v/>
      </c>
      <c r="AK56" s="147"/>
      <c r="AL56" s="147"/>
      <c r="AM56" s="152"/>
      <c r="AN56" s="152"/>
      <c r="AO56" s="153"/>
      <c r="AP56" s="152"/>
      <c r="AQ56" s="147"/>
      <c r="AR56" s="147"/>
      <c r="AS56" s="59" t="str">
        <f t="shared" si="3"/>
        <v/>
      </c>
      <c r="AT56" s="147"/>
      <c r="AU56" s="147"/>
      <c r="AV56" s="147"/>
      <c r="AW56" s="152"/>
      <c r="AX56" s="153"/>
      <c r="AY56" s="152"/>
      <c r="AZ56" s="154"/>
      <c r="BA56" s="147"/>
      <c r="BB56" s="155"/>
      <c r="BC56" s="156"/>
      <c r="BD56" s="171" t="s">
        <v>176</v>
      </c>
      <c r="BE56" s="170">
        <f t="shared" si="4"/>
        <v>0</v>
      </c>
      <c r="BF56" s="171" t="s">
        <v>279</v>
      </c>
      <c r="BG56" s="170">
        <f t="shared" si="5"/>
        <v>0</v>
      </c>
      <c r="BH56" s="152"/>
      <c r="BI56" s="152"/>
      <c r="BJ56" s="152"/>
      <c r="BK56" s="152"/>
      <c r="BL56" s="152"/>
      <c r="BM56" s="152"/>
      <c r="BN56" s="152"/>
      <c r="BO56" s="157"/>
      <c r="BP56" s="157"/>
      <c r="BQ56" s="157"/>
      <c r="BR56" s="158"/>
      <c r="BS56" s="120">
        <f t="shared" si="6"/>
        <v>0</v>
      </c>
      <c r="BT56" s="162"/>
      <c r="BU56" s="163"/>
      <c r="BV56" s="163"/>
      <c r="BW56" s="164"/>
      <c r="BX56" s="165"/>
      <c r="BY56" s="166"/>
      <c r="BZ56" s="163"/>
      <c r="CA56" s="166"/>
      <c r="CB56" s="163"/>
      <c r="CC56" s="167"/>
      <c r="CD56" s="167"/>
      <c r="CE56" s="167"/>
      <c r="CF56" s="167"/>
      <c r="CG56" s="163"/>
      <c r="CH56" s="168"/>
      <c r="CI56" s="103">
        <f t="shared" si="10"/>
        <v>0</v>
      </c>
      <c r="CK56" s="193">
        <f t="shared" si="9"/>
        <v>0</v>
      </c>
      <c r="CL56" s="199"/>
      <c r="CM56" s="199"/>
      <c r="CN56" s="199"/>
      <c r="CO56" s="199"/>
      <c r="CP56" s="199"/>
      <c r="CQ56" s="199"/>
      <c r="CR56" s="199"/>
      <c r="CS56" s="199"/>
      <c r="CT56" s="199"/>
      <c r="CU56" s="199"/>
      <c r="CV56" s="199"/>
      <c r="CW56" s="199"/>
      <c r="CX56" s="192"/>
      <c r="DB56" s="210"/>
      <c r="DC56" s="190"/>
      <c r="DD56" s="206"/>
      <c r="DE56" s="199"/>
      <c r="DF56" s="199"/>
      <c r="DG56" s="199"/>
      <c r="DH56" s="199"/>
      <c r="DI56" s="199"/>
      <c r="DJ56" s="199"/>
      <c r="DK56" s="199"/>
      <c r="DL56" s="199"/>
      <c r="DM56" s="199"/>
      <c r="DN56" s="199"/>
      <c r="DO56" s="199"/>
      <c r="DP56" s="199"/>
      <c r="DQ56" s="192"/>
    </row>
    <row r="57" spans="1:121" s="84" customFormat="1" x14ac:dyDescent="0.15">
      <c r="A57" s="65">
        <v>51</v>
      </c>
      <c r="B57" s="146"/>
      <c r="C57" s="147"/>
      <c r="D57" s="147"/>
      <c r="E57" s="147"/>
      <c r="F57" s="147"/>
      <c r="G57" s="147"/>
      <c r="H57" s="148"/>
      <c r="I57" s="148"/>
      <c r="J57" s="147"/>
      <c r="K57" s="147"/>
      <c r="L57" s="213"/>
      <c r="M57" s="63"/>
      <c r="N57" s="149"/>
      <c r="O57" s="149"/>
      <c r="P57" s="149"/>
      <c r="Q57" s="150"/>
      <c r="R57" s="150"/>
      <c r="S57" s="149"/>
      <c r="T57" s="149"/>
      <c r="U57" s="149"/>
      <c r="V57" s="151"/>
      <c r="W57" s="151"/>
      <c r="X57" s="151"/>
      <c r="Y57" s="152"/>
      <c r="Z57" s="153"/>
      <c r="AA57" s="59">
        <f t="shared" si="8"/>
        <v>0</v>
      </c>
      <c r="AB57" s="152"/>
      <c r="AC57" s="152"/>
      <c r="AD57" s="152"/>
      <c r="AE57" s="152"/>
      <c r="AF57" s="153"/>
      <c r="AG57" s="152"/>
      <c r="AH57" s="147"/>
      <c r="AI57" s="147"/>
      <c r="AJ57" s="59" t="str">
        <f t="shared" si="2"/>
        <v/>
      </c>
      <c r="AK57" s="147"/>
      <c r="AL57" s="147"/>
      <c r="AM57" s="152"/>
      <c r="AN57" s="152"/>
      <c r="AO57" s="153"/>
      <c r="AP57" s="152"/>
      <c r="AQ57" s="147"/>
      <c r="AR57" s="147"/>
      <c r="AS57" s="59" t="str">
        <f t="shared" si="3"/>
        <v/>
      </c>
      <c r="AT57" s="147"/>
      <c r="AU57" s="147"/>
      <c r="AV57" s="147"/>
      <c r="AW57" s="152"/>
      <c r="AX57" s="153"/>
      <c r="AY57" s="152"/>
      <c r="AZ57" s="154"/>
      <c r="BA57" s="147"/>
      <c r="BB57" s="155"/>
      <c r="BC57" s="156"/>
      <c r="BD57" s="171" t="s">
        <v>176</v>
      </c>
      <c r="BE57" s="170">
        <f t="shared" si="4"/>
        <v>0</v>
      </c>
      <c r="BF57" s="171" t="s">
        <v>279</v>
      </c>
      <c r="BG57" s="170">
        <f t="shared" si="5"/>
        <v>0</v>
      </c>
      <c r="BH57" s="152"/>
      <c r="BI57" s="152"/>
      <c r="BJ57" s="152"/>
      <c r="BK57" s="152"/>
      <c r="BL57" s="152"/>
      <c r="BM57" s="152"/>
      <c r="BN57" s="152"/>
      <c r="BO57" s="157"/>
      <c r="BP57" s="157"/>
      <c r="BQ57" s="157"/>
      <c r="BR57" s="158"/>
      <c r="BS57" s="120">
        <f t="shared" si="6"/>
        <v>0</v>
      </c>
      <c r="BT57" s="162"/>
      <c r="BU57" s="163"/>
      <c r="BV57" s="163"/>
      <c r="BW57" s="164"/>
      <c r="BX57" s="165"/>
      <c r="BY57" s="166"/>
      <c r="BZ57" s="163"/>
      <c r="CA57" s="166"/>
      <c r="CB57" s="163"/>
      <c r="CC57" s="167"/>
      <c r="CD57" s="167"/>
      <c r="CE57" s="167"/>
      <c r="CF57" s="167"/>
      <c r="CG57" s="163"/>
      <c r="CH57" s="168"/>
      <c r="CI57" s="103">
        <f t="shared" si="10"/>
        <v>0</v>
      </c>
      <c r="CK57" s="193">
        <f t="shared" si="9"/>
        <v>0</v>
      </c>
      <c r="CL57" s="199"/>
      <c r="CM57" s="199"/>
      <c r="CN57" s="199"/>
      <c r="CO57" s="199"/>
      <c r="CP57" s="199"/>
      <c r="CQ57" s="199"/>
      <c r="CR57" s="199"/>
      <c r="CS57" s="199"/>
      <c r="CT57" s="199"/>
      <c r="CU57" s="199"/>
      <c r="CV57" s="199"/>
      <c r="CW57" s="199"/>
      <c r="CX57" s="192"/>
      <c r="DB57" s="210"/>
      <c r="DC57" s="190"/>
      <c r="DD57" s="206"/>
      <c r="DE57" s="199"/>
      <c r="DF57" s="199"/>
      <c r="DG57" s="199"/>
      <c r="DH57" s="199"/>
      <c r="DI57" s="199"/>
      <c r="DJ57" s="199"/>
      <c r="DK57" s="199"/>
      <c r="DL57" s="199"/>
      <c r="DM57" s="199"/>
      <c r="DN57" s="199"/>
      <c r="DO57" s="199"/>
      <c r="DP57" s="199"/>
      <c r="DQ57" s="192"/>
    </row>
    <row r="58" spans="1:121" s="84" customFormat="1" x14ac:dyDescent="0.15">
      <c r="A58" s="65">
        <v>52</v>
      </c>
      <c r="B58" s="146"/>
      <c r="C58" s="147"/>
      <c r="D58" s="147"/>
      <c r="E58" s="147"/>
      <c r="F58" s="147"/>
      <c r="G58" s="147"/>
      <c r="H58" s="148"/>
      <c r="I58" s="148"/>
      <c r="J58" s="147"/>
      <c r="K58" s="147"/>
      <c r="L58" s="213"/>
      <c r="M58" s="63"/>
      <c r="N58" s="149"/>
      <c r="O58" s="149"/>
      <c r="P58" s="149"/>
      <c r="Q58" s="150"/>
      <c r="R58" s="150"/>
      <c r="S58" s="149"/>
      <c r="T58" s="149"/>
      <c r="U58" s="149"/>
      <c r="V58" s="151"/>
      <c r="W58" s="151"/>
      <c r="X58" s="151"/>
      <c r="Y58" s="152"/>
      <c r="Z58" s="153"/>
      <c r="AA58" s="59">
        <f t="shared" si="8"/>
        <v>0</v>
      </c>
      <c r="AB58" s="152"/>
      <c r="AC58" s="152"/>
      <c r="AD58" s="152"/>
      <c r="AE58" s="152"/>
      <c r="AF58" s="153"/>
      <c r="AG58" s="152"/>
      <c r="AH58" s="147"/>
      <c r="AI58" s="147"/>
      <c r="AJ58" s="59" t="str">
        <f t="shared" si="2"/>
        <v/>
      </c>
      <c r="AK58" s="147"/>
      <c r="AL58" s="147"/>
      <c r="AM58" s="152"/>
      <c r="AN58" s="152"/>
      <c r="AO58" s="153"/>
      <c r="AP58" s="152"/>
      <c r="AQ58" s="147"/>
      <c r="AR58" s="147"/>
      <c r="AS58" s="59" t="str">
        <f t="shared" si="3"/>
        <v/>
      </c>
      <c r="AT58" s="147"/>
      <c r="AU58" s="147"/>
      <c r="AV58" s="147"/>
      <c r="AW58" s="152"/>
      <c r="AX58" s="153"/>
      <c r="AY58" s="152"/>
      <c r="AZ58" s="154"/>
      <c r="BA58" s="147"/>
      <c r="BB58" s="155"/>
      <c r="BC58" s="156"/>
      <c r="BD58" s="171" t="s">
        <v>176</v>
      </c>
      <c r="BE58" s="170">
        <f t="shared" si="4"/>
        <v>0</v>
      </c>
      <c r="BF58" s="171" t="s">
        <v>279</v>
      </c>
      <c r="BG58" s="170">
        <f t="shared" si="5"/>
        <v>0</v>
      </c>
      <c r="BH58" s="152"/>
      <c r="BI58" s="152"/>
      <c r="BJ58" s="152"/>
      <c r="BK58" s="152"/>
      <c r="BL58" s="152"/>
      <c r="BM58" s="152"/>
      <c r="BN58" s="152"/>
      <c r="BO58" s="157"/>
      <c r="BP58" s="157"/>
      <c r="BQ58" s="157"/>
      <c r="BR58" s="158"/>
      <c r="BS58" s="120">
        <f t="shared" si="6"/>
        <v>0</v>
      </c>
      <c r="BT58" s="162"/>
      <c r="BU58" s="163"/>
      <c r="BV58" s="163"/>
      <c r="BW58" s="164"/>
      <c r="BX58" s="165"/>
      <c r="BY58" s="166"/>
      <c r="BZ58" s="163"/>
      <c r="CA58" s="166"/>
      <c r="CB58" s="163"/>
      <c r="CC58" s="167"/>
      <c r="CD58" s="167"/>
      <c r="CE58" s="167"/>
      <c r="CF58" s="167"/>
      <c r="CG58" s="163"/>
      <c r="CH58" s="168"/>
      <c r="CI58" s="103">
        <f t="shared" si="10"/>
        <v>0</v>
      </c>
      <c r="CK58" s="193">
        <f t="shared" si="9"/>
        <v>0</v>
      </c>
      <c r="CL58" s="199"/>
      <c r="CM58" s="199"/>
      <c r="CN58" s="199"/>
      <c r="CO58" s="199"/>
      <c r="CP58" s="199"/>
      <c r="CQ58" s="199"/>
      <c r="CR58" s="199"/>
      <c r="CS58" s="199"/>
      <c r="CT58" s="199"/>
      <c r="CU58" s="199"/>
      <c r="CV58" s="199"/>
      <c r="CW58" s="199"/>
      <c r="CX58" s="192"/>
      <c r="DB58" s="210"/>
      <c r="DC58" s="190"/>
      <c r="DD58" s="206"/>
      <c r="DE58" s="199"/>
      <c r="DF58" s="199"/>
      <c r="DG58" s="199"/>
      <c r="DH58" s="199"/>
      <c r="DI58" s="199"/>
      <c r="DJ58" s="199"/>
      <c r="DK58" s="199"/>
      <c r="DL58" s="199"/>
      <c r="DM58" s="199"/>
      <c r="DN58" s="199"/>
      <c r="DO58" s="199"/>
      <c r="DP58" s="199"/>
      <c r="DQ58" s="192"/>
    </row>
    <row r="59" spans="1:121" s="84" customFormat="1" x14ac:dyDescent="0.15">
      <c r="A59" s="65">
        <v>53</v>
      </c>
      <c r="B59" s="146"/>
      <c r="C59" s="147"/>
      <c r="D59" s="147"/>
      <c r="E59" s="147"/>
      <c r="F59" s="147"/>
      <c r="G59" s="147"/>
      <c r="H59" s="148"/>
      <c r="I59" s="148"/>
      <c r="J59" s="147"/>
      <c r="K59" s="147"/>
      <c r="L59" s="213"/>
      <c r="M59" s="63"/>
      <c r="N59" s="149"/>
      <c r="O59" s="149"/>
      <c r="P59" s="149"/>
      <c r="Q59" s="150"/>
      <c r="R59" s="150"/>
      <c r="S59" s="149"/>
      <c r="T59" s="149"/>
      <c r="U59" s="149"/>
      <c r="V59" s="151"/>
      <c r="W59" s="151"/>
      <c r="X59" s="151"/>
      <c r="Y59" s="152"/>
      <c r="Z59" s="153"/>
      <c r="AA59" s="59">
        <f t="shared" si="8"/>
        <v>0</v>
      </c>
      <c r="AB59" s="152"/>
      <c r="AC59" s="152"/>
      <c r="AD59" s="152"/>
      <c r="AE59" s="152"/>
      <c r="AF59" s="153"/>
      <c r="AG59" s="152"/>
      <c r="AH59" s="147"/>
      <c r="AI59" s="147"/>
      <c r="AJ59" s="59" t="str">
        <f t="shared" si="2"/>
        <v/>
      </c>
      <c r="AK59" s="147"/>
      <c r="AL59" s="147"/>
      <c r="AM59" s="152"/>
      <c r="AN59" s="152"/>
      <c r="AO59" s="153"/>
      <c r="AP59" s="152"/>
      <c r="AQ59" s="147"/>
      <c r="AR59" s="147"/>
      <c r="AS59" s="59" t="str">
        <f t="shared" si="3"/>
        <v/>
      </c>
      <c r="AT59" s="147"/>
      <c r="AU59" s="147"/>
      <c r="AV59" s="147"/>
      <c r="AW59" s="152"/>
      <c r="AX59" s="153"/>
      <c r="AY59" s="152"/>
      <c r="AZ59" s="154"/>
      <c r="BA59" s="147"/>
      <c r="BB59" s="155"/>
      <c r="BC59" s="156"/>
      <c r="BD59" s="171" t="s">
        <v>176</v>
      </c>
      <c r="BE59" s="170">
        <f t="shared" si="4"/>
        <v>0</v>
      </c>
      <c r="BF59" s="171" t="s">
        <v>279</v>
      </c>
      <c r="BG59" s="170">
        <f t="shared" si="5"/>
        <v>0</v>
      </c>
      <c r="BH59" s="152"/>
      <c r="BI59" s="152"/>
      <c r="BJ59" s="152"/>
      <c r="BK59" s="152"/>
      <c r="BL59" s="152"/>
      <c r="BM59" s="152"/>
      <c r="BN59" s="152"/>
      <c r="BO59" s="157"/>
      <c r="BP59" s="157"/>
      <c r="BQ59" s="157"/>
      <c r="BR59" s="158"/>
      <c r="BS59" s="120">
        <f t="shared" si="6"/>
        <v>0</v>
      </c>
      <c r="BT59" s="162"/>
      <c r="BU59" s="163"/>
      <c r="BV59" s="163"/>
      <c r="BW59" s="164"/>
      <c r="BX59" s="165"/>
      <c r="BY59" s="166"/>
      <c r="BZ59" s="163"/>
      <c r="CA59" s="166"/>
      <c r="CB59" s="163"/>
      <c r="CC59" s="167"/>
      <c r="CD59" s="167"/>
      <c r="CE59" s="167"/>
      <c r="CF59" s="167"/>
      <c r="CG59" s="163"/>
      <c r="CH59" s="168"/>
      <c r="CI59" s="103">
        <f t="shared" si="10"/>
        <v>0</v>
      </c>
      <c r="CK59" s="193">
        <f t="shared" si="9"/>
        <v>0</v>
      </c>
      <c r="CL59" s="199"/>
      <c r="CM59" s="199"/>
      <c r="CN59" s="199"/>
      <c r="CO59" s="199"/>
      <c r="CP59" s="199"/>
      <c r="CQ59" s="199"/>
      <c r="CR59" s="199"/>
      <c r="CS59" s="199"/>
      <c r="CT59" s="199"/>
      <c r="CU59" s="199"/>
      <c r="CV59" s="199"/>
      <c r="CW59" s="199"/>
      <c r="CX59" s="192"/>
      <c r="DB59" s="210"/>
      <c r="DC59" s="190"/>
      <c r="DD59" s="206"/>
      <c r="DE59" s="199"/>
      <c r="DF59" s="199"/>
      <c r="DG59" s="199"/>
      <c r="DH59" s="199"/>
      <c r="DI59" s="199"/>
      <c r="DJ59" s="199"/>
      <c r="DK59" s="199"/>
      <c r="DL59" s="199"/>
      <c r="DM59" s="199"/>
      <c r="DN59" s="199"/>
      <c r="DO59" s="199"/>
      <c r="DP59" s="199"/>
      <c r="DQ59" s="192"/>
    </row>
    <row r="60" spans="1:121" s="84" customFormat="1" x14ac:dyDescent="0.15">
      <c r="A60" s="65">
        <v>54</v>
      </c>
      <c r="B60" s="146"/>
      <c r="C60" s="147"/>
      <c r="D60" s="147"/>
      <c r="E60" s="147"/>
      <c r="F60" s="147"/>
      <c r="G60" s="147"/>
      <c r="H60" s="148"/>
      <c r="I60" s="148"/>
      <c r="J60" s="147"/>
      <c r="K60" s="147"/>
      <c r="L60" s="213"/>
      <c r="M60" s="63"/>
      <c r="N60" s="149"/>
      <c r="O60" s="149"/>
      <c r="P60" s="149"/>
      <c r="Q60" s="150"/>
      <c r="R60" s="150"/>
      <c r="S60" s="149"/>
      <c r="T60" s="149"/>
      <c r="U60" s="149"/>
      <c r="V60" s="151"/>
      <c r="W60" s="151"/>
      <c r="X60" s="151"/>
      <c r="Y60" s="152"/>
      <c r="Z60" s="153"/>
      <c r="AA60" s="59">
        <f t="shared" si="8"/>
        <v>0</v>
      </c>
      <c r="AB60" s="152"/>
      <c r="AC60" s="152"/>
      <c r="AD60" s="152"/>
      <c r="AE60" s="152"/>
      <c r="AF60" s="153"/>
      <c r="AG60" s="152"/>
      <c r="AH60" s="147"/>
      <c r="AI60" s="147"/>
      <c r="AJ60" s="59" t="str">
        <f t="shared" si="2"/>
        <v/>
      </c>
      <c r="AK60" s="147"/>
      <c r="AL60" s="147"/>
      <c r="AM60" s="152"/>
      <c r="AN60" s="152"/>
      <c r="AO60" s="153"/>
      <c r="AP60" s="152"/>
      <c r="AQ60" s="147"/>
      <c r="AR60" s="147"/>
      <c r="AS60" s="59" t="str">
        <f t="shared" si="3"/>
        <v/>
      </c>
      <c r="AT60" s="147"/>
      <c r="AU60" s="147"/>
      <c r="AV60" s="147"/>
      <c r="AW60" s="152"/>
      <c r="AX60" s="153"/>
      <c r="AY60" s="152"/>
      <c r="AZ60" s="154"/>
      <c r="BA60" s="147"/>
      <c r="BB60" s="155"/>
      <c r="BC60" s="156"/>
      <c r="BD60" s="171" t="s">
        <v>176</v>
      </c>
      <c r="BE60" s="170">
        <f t="shared" si="4"/>
        <v>0</v>
      </c>
      <c r="BF60" s="171" t="s">
        <v>279</v>
      </c>
      <c r="BG60" s="170">
        <f t="shared" si="5"/>
        <v>0</v>
      </c>
      <c r="BH60" s="152"/>
      <c r="BI60" s="152"/>
      <c r="BJ60" s="152"/>
      <c r="BK60" s="152"/>
      <c r="BL60" s="152"/>
      <c r="BM60" s="152"/>
      <c r="BN60" s="152"/>
      <c r="BO60" s="157"/>
      <c r="BP60" s="157"/>
      <c r="BQ60" s="157"/>
      <c r="BR60" s="158"/>
      <c r="BS60" s="120">
        <f t="shared" si="6"/>
        <v>0</v>
      </c>
      <c r="BT60" s="162"/>
      <c r="BU60" s="163"/>
      <c r="BV60" s="163"/>
      <c r="BW60" s="164"/>
      <c r="BX60" s="165"/>
      <c r="BY60" s="166"/>
      <c r="BZ60" s="163"/>
      <c r="CA60" s="166"/>
      <c r="CB60" s="163"/>
      <c r="CC60" s="167"/>
      <c r="CD60" s="167"/>
      <c r="CE60" s="167"/>
      <c r="CF60" s="167"/>
      <c r="CG60" s="163"/>
      <c r="CH60" s="168"/>
      <c r="CI60" s="103">
        <f t="shared" si="10"/>
        <v>0</v>
      </c>
      <c r="CK60" s="193">
        <f t="shared" si="9"/>
        <v>0</v>
      </c>
      <c r="CL60" s="199"/>
      <c r="CM60" s="199"/>
      <c r="CN60" s="199"/>
      <c r="CO60" s="199"/>
      <c r="CP60" s="199"/>
      <c r="CQ60" s="199"/>
      <c r="CR60" s="199"/>
      <c r="CS60" s="199"/>
      <c r="CT60" s="199"/>
      <c r="CU60" s="199"/>
      <c r="CV60" s="199"/>
      <c r="CW60" s="199"/>
      <c r="CX60" s="192"/>
      <c r="DB60" s="210"/>
      <c r="DC60" s="190"/>
      <c r="DD60" s="206"/>
      <c r="DE60" s="199"/>
      <c r="DF60" s="199"/>
      <c r="DG60" s="199"/>
      <c r="DH60" s="199"/>
      <c r="DI60" s="199"/>
      <c r="DJ60" s="199"/>
      <c r="DK60" s="199"/>
      <c r="DL60" s="199"/>
      <c r="DM60" s="199"/>
      <c r="DN60" s="199"/>
      <c r="DO60" s="199"/>
      <c r="DP60" s="199"/>
      <c r="DQ60" s="192"/>
    </row>
    <row r="61" spans="1:121" s="84" customFormat="1" x14ac:dyDescent="0.15">
      <c r="A61" s="65">
        <v>55</v>
      </c>
      <c r="B61" s="146"/>
      <c r="C61" s="147"/>
      <c r="D61" s="147"/>
      <c r="E61" s="147"/>
      <c r="F61" s="147"/>
      <c r="G61" s="147"/>
      <c r="H61" s="148"/>
      <c r="I61" s="148"/>
      <c r="J61" s="147"/>
      <c r="K61" s="147"/>
      <c r="L61" s="213"/>
      <c r="M61" s="63"/>
      <c r="N61" s="149"/>
      <c r="O61" s="149"/>
      <c r="P61" s="149"/>
      <c r="Q61" s="150"/>
      <c r="R61" s="150"/>
      <c r="S61" s="149"/>
      <c r="T61" s="149"/>
      <c r="U61" s="149"/>
      <c r="V61" s="151"/>
      <c r="W61" s="151"/>
      <c r="X61" s="151"/>
      <c r="Y61" s="152"/>
      <c r="Z61" s="153"/>
      <c r="AA61" s="59">
        <f t="shared" si="8"/>
        <v>0</v>
      </c>
      <c r="AB61" s="152"/>
      <c r="AC61" s="152"/>
      <c r="AD61" s="152"/>
      <c r="AE61" s="152"/>
      <c r="AF61" s="153"/>
      <c r="AG61" s="152"/>
      <c r="AH61" s="147"/>
      <c r="AI61" s="147"/>
      <c r="AJ61" s="59" t="str">
        <f t="shared" si="2"/>
        <v/>
      </c>
      <c r="AK61" s="147"/>
      <c r="AL61" s="147"/>
      <c r="AM61" s="152"/>
      <c r="AN61" s="152"/>
      <c r="AO61" s="153"/>
      <c r="AP61" s="152"/>
      <c r="AQ61" s="147"/>
      <c r="AR61" s="147"/>
      <c r="AS61" s="59" t="str">
        <f t="shared" si="3"/>
        <v/>
      </c>
      <c r="AT61" s="147"/>
      <c r="AU61" s="147"/>
      <c r="AV61" s="147"/>
      <c r="AW61" s="152"/>
      <c r="AX61" s="153"/>
      <c r="AY61" s="152"/>
      <c r="AZ61" s="154"/>
      <c r="BA61" s="147"/>
      <c r="BB61" s="155"/>
      <c r="BC61" s="156"/>
      <c r="BD61" s="171" t="s">
        <v>176</v>
      </c>
      <c r="BE61" s="170">
        <f t="shared" si="4"/>
        <v>0</v>
      </c>
      <c r="BF61" s="171" t="s">
        <v>279</v>
      </c>
      <c r="BG61" s="170">
        <f t="shared" si="5"/>
        <v>0</v>
      </c>
      <c r="BH61" s="152"/>
      <c r="BI61" s="152"/>
      <c r="BJ61" s="152"/>
      <c r="BK61" s="152"/>
      <c r="BL61" s="152"/>
      <c r="BM61" s="152"/>
      <c r="BN61" s="152"/>
      <c r="BO61" s="157"/>
      <c r="BP61" s="157"/>
      <c r="BQ61" s="157"/>
      <c r="BR61" s="158"/>
      <c r="BS61" s="120">
        <f t="shared" si="6"/>
        <v>0</v>
      </c>
      <c r="BT61" s="162"/>
      <c r="BU61" s="163"/>
      <c r="BV61" s="163"/>
      <c r="BW61" s="164"/>
      <c r="BX61" s="165"/>
      <c r="BY61" s="166"/>
      <c r="BZ61" s="163"/>
      <c r="CA61" s="166"/>
      <c r="CB61" s="163"/>
      <c r="CC61" s="167"/>
      <c r="CD61" s="167"/>
      <c r="CE61" s="167"/>
      <c r="CF61" s="167"/>
      <c r="CG61" s="163"/>
      <c r="CH61" s="168"/>
      <c r="CI61" s="103">
        <f t="shared" si="10"/>
        <v>0</v>
      </c>
      <c r="CK61" s="193">
        <f t="shared" si="9"/>
        <v>0</v>
      </c>
      <c r="CL61" s="199"/>
      <c r="CM61" s="199"/>
      <c r="CN61" s="199"/>
      <c r="CO61" s="199"/>
      <c r="CP61" s="199"/>
      <c r="CQ61" s="199"/>
      <c r="CR61" s="199"/>
      <c r="CS61" s="199"/>
      <c r="CT61" s="199"/>
      <c r="CU61" s="199"/>
      <c r="CV61" s="199"/>
      <c r="CW61" s="199"/>
      <c r="CX61" s="192"/>
      <c r="DB61" s="210"/>
      <c r="DC61" s="190"/>
      <c r="DD61" s="206"/>
      <c r="DE61" s="199"/>
      <c r="DF61" s="199"/>
      <c r="DG61" s="199"/>
      <c r="DH61" s="199"/>
      <c r="DI61" s="199"/>
      <c r="DJ61" s="199"/>
      <c r="DK61" s="199"/>
      <c r="DL61" s="199"/>
      <c r="DM61" s="199"/>
      <c r="DN61" s="199"/>
      <c r="DO61" s="199"/>
      <c r="DP61" s="199"/>
      <c r="DQ61" s="192"/>
    </row>
    <row r="62" spans="1:121" s="84" customFormat="1" x14ac:dyDescent="0.15">
      <c r="A62" s="65">
        <v>56</v>
      </c>
      <c r="B62" s="146"/>
      <c r="C62" s="147"/>
      <c r="D62" s="147"/>
      <c r="E62" s="147"/>
      <c r="F62" s="147"/>
      <c r="G62" s="147"/>
      <c r="H62" s="148"/>
      <c r="I62" s="148"/>
      <c r="J62" s="147"/>
      <c r="K62" s="147"/>
      <c r="L62" s="213"/>
      <c r="M62" s="63"/>
      <c r="N62" s="149"/>
      <c r="O62" s="149"/>
      <c r="P62" s="149"/>
      <c r="Q62" s="150"/>
      <c r="R62" s="150"/>
      <c r="S62" s="149"/>
      <c r="T62" s="149"/>
      <c r="U62" s="149"/>
      <c r="V62" s="151"/>
      <c r="W62" s="151"/>
      <c r="X62" s="151"/>
      <c r="Y62" s="152"/>
      <c r="Z62" s="153"/>
      <c r="AA62" s="59">
        <f t="shared" si="8"/>
        <v>0</v>
      </c>
      <c r="AB62" s="152"/>
      <c r="AC62" s="152"/>
      <c r="AD62" s="152"/>
      <c r="AE62" s="152"/>
      <c r="AF62" s="153"/>
      <c r="AG62" s="152"/>
      <c r="AH62" s="147"/>
      <c r="AI62" s="147"/>
      <c r="AJ62" s="59" t="str">
        <f t="shared" si="2"/>
        <v/>
      </c>
      <c r="AK62" s="147"/>
      <c r="AL62" s="147"/>
      <c r="AM62" s="152"/>
      <c r="AN62" s="152"/>
      <c r="AO62" s="153"/>
      <c r="AP62" s="152"/>
      <c r="AQ62" s="147"/>
      <c r="AR62" s="147"/>
      <c r="AS62" s="59" t="str">
        <f t="shared" si="3"/>
        <v/>
      </c>
      <c r="AT62" s="147"/>
      <c r="AU62" s="147"/>
      <c r="AV62" s="147"/>
      <c r="AW62" s="152"/>
      <c r="AX62" s="153"/>
      <c r="AY62" s="152"/>
      <c r="AZ62" s="154"/>
      <c r="BA62" s="147"/>
      <c r="BB62" s="155"/>
      <c r="BC62" s="156"/>
      <c r="BD62" s="171" t="s">
        <v>176</v>
      </c>
      <c r="BE62" s="170">
        <f t="shared" si="4"/>
        <v>0</v>
      </c>
      <c r="BF62" s="171" t="s">
        <v>279</v>
      </c>
      <c r="BG62" s="170">
        <f t="shared" si="5"/>
        <v>0</v>
      </c>
      <c r="BH62" s="152"/>
      <c r="BI62" s="152"/>
      <c r="BJ62" s="152"/>
      <c r="BK62" s="152"/>
      <c r="BL62" s="152"/>
      <c r="BM62" s="152"/>
      <c r="BN62" s="152"/>
      <c r="BO62" s="157"/>
      <c r="BP62" s="157"/>
      <c r="BQ62" s="157"/>
      <c r="BR62" s="158"/>
      <c r="BS62" s="120">
        <f t="shared" si="6"/>
        <v>0</v>
      </c>
      <c r="BT62" s="162"/>
      <c r="BU62" s="163"/>
      <c r="BV62" s="163"/>
      <c r="BW62" s="164"/>
      <c r="BX62" s="165"/>
      <c r="BY62" s="166"/>
      <c r="BZ62" s="163"/>
      <c r="CA62" s="166"/>
      <c r="CB62" s="163"/>
      <c r="CC62" s="167"/>
      <c r="CD62" s="167"/>
      <c r="CE62" s="167"/>
      <c r="CF62" s="167"/>
      <c r="CG62" s="163"/>
      <c r="CH62" s="168"/>
      <c r="CI62" s="103">
        <f t="shared" si="10"/>
        <v>0</v>
      </c>
      <c r="CK62" s="193">
        <f t="shared" si="9"/>
        <v>0</v>
      </c>
      <c r="CL62" s="199"/>
      <c r="CM62" s="199"/>
      <c r="CN62" s="199"/>
      <c r="CO62" s="199"/>
      <c r="CP62" s="199"/>
      <c r="CQ62" s="199"/>
      <c r="CR62" s="199"/>
      <c r="CS62" s="199"/>
      <c r="CT62" s="199"/>
      <c r="CU62" s="199"/>
      <c r="CV62" s="199"/>
      <c r="CW62" s="199"/>
      <c r="CX62" s="192"/>
      <c r="DB62" s="210"/>
      <c r="DC62" s="190"/>
      <c r="DD62" s="206"/>
      <c r="DE62" s="199"/>
      <c r="DF62" s="199"/>
      <c r="DG62" s="199"/>
      <c r="DH62" s="199"/>
      <c r="DI62" s="199"/>
      <c r="DJ62" s="199"/>
      <c r="DK62" s="199"/>
      <c r="DL62" s="199"/>
      <c r="DM62" s="199"/>
      <c r="DN62" s="199"/>
      <c r="DO62" s="199"/>
      <c r="DP62" s="199"/>
      <c r="DQ62" s="192"/>
    </row>
    <row r="63" spans="1:121" s="84" customFormat="1" x14ac:dyDescent="0.15">
      <c r="A63" s="65">
        <v>57</v>
      </c>
      <c r="B63" s="146"/>
      <c r="C63" s="147"/>
      <c r="D63" s="147"/>
      <c r="E63" s="147"/>
      <c r="F63" s="147"/>
      <c r="G63" s="147"/>
      <c r="H63" s="148"/>
      <c r="I63" s="148"/>
      <c r="J63" s="147"/>
      <c r="K63" s="147"/>
      <c r="L63" s="213"/>
      <c r="M63" s="63"/>
      <c r="N63" s="149"/>
      <c r="O63" s="149"/>
      <c r="P63" s="149"/>
      <c r="Q63" s="150"/>
      <c r="R63" s="150"/>
      <c r="S63" s="149"/>
      <c r="T63" s="149"/>
      <c r="U63" s="149"/>
      <c r="V63" s="151"/>
      <c r="W63" s="151"/>
      <c r="X63" s="151"/>
      <c r="Y63" s="152"/>
      <c r="Z63" s="153"/>
      <c r="AA63" s="59">
        <f t="shared" si="8"/>
        <v>0</v>
      </c>
      <c r="AB63" s="152"/>
      <c r="AC63" s="152"/>
      <c r="AD63" s="152"/>
      <c r="AE63" s="152"/>
      <c r="AF63" s="153"/>
      <c r="AG63" s="152"/>
      <c r="AH63" s="147"/>
      <c r="AI63" s="147"/>
      <c r="AJ63" s="59" t="str">
        <f t="shared" si="2"/>
        <v/>
      </c>
      <c r="AK63" s="147"/>
      <c r="AL63" s="147"/>
      <c r="AM63" s="152"/>
      <c r="AN63" s="152"/>
      <c r="AO63" s="153"/>
      <c r="AP63" s="152"/>
      <c r="AQ63" s="147"/>
      <c r="AR63" s="147"/>
      <c r="AS63" s="59" t="str">
        <f t="shared" si="3"/>
        <v/>
      </c>
      <c r="AT63" s="147"/>
      <c r="AU63" s="147"/>
      <c r="AV63" s="147"/>
      <c r="AW63" s="152"/>
      <c r="AX63" s="153"/>
      <c r="AY63" s="152"/>
      <c r="AZ63" s="154"/>
      <c r="BA63" s="147"/>
      <c r="BB63" s="155"/>
      <c r="BC63" s="156"/>
      <c r="BD63" s="171" t="s">
        <v>176</v>
      </c>
      <c r="BE63" s="170">
        <f t="shared" si="4"/>
        <v>0</v>
      </c>
      <c r="BF63" s="171" t="s">
        <v>279</v>
      </c>
      <c r="BG63" s="170">
        <f t="shared" si="5"/>
        <v>0</v>
      </c>
      <c r="BH63" s="152"/>
      <c r="BI63" s="152"/>
      <c r="BJ63" s="152"/>
      <c r="BK63" s="152"/>
      <c r="BL63" s="152"/>
      <c r="BM63" s="152"/>
      <c r="BN63" s="152"/>
      <c r="BO63" s="157"/>
      <c r="BP63" s="157"/>
      <c r="BQ63" s="157"/>
      <c r="BR63" s="158"/>
      <c r="BS63" s="120">
        <f t="shared" si="6"/>
        <v>0</v>
      </c>
      <c r="BT63" s="162"/>
      <c r="BU63" s="163"/>
      <c r="BV63" s="163"/>
      <c r="BW63" s="164"/>
      <c r="BX63" s="165"/>
      <c r="BY63" s="166"/>
      <c r="BZ63" s="163"/>
      <c r="CA63" s="166"/>
      <c r="CB63" s="163"/>
      <c r="CC63" s="167"/>
      <c r="CD63" s="167"/>
      <c r="CE63" s="167"/>
      <c r="CF63" s="167"/>
      <c r="CG63" s="163"/>
      <c r="CH63" s="168"/>
      <c r="CI63" s="103">
        <f t="shared" si="10"/>
        <v>0</v>
      </c>
      <c r="CK63" s="193">
        <f t="shared" si="9"/>
        <v>0</v>
      </c>
      <c r="CL63" s="199"/>
      <c r="CM63" s="199"/>
      <c r="CN63" s="199"/>
      <c r="CO63" s="199"/>
      <c r="CP63" s="199"/>
      <c r="CQ63" s="199"/>
      <c r="CR63" s="199"/>
      <c r="CS63" s="199"/>
      <c r="CT63" s="199"/>
      <c r="CU63" s="199"/>
      <c r="CV63" s="199"/>
      <c r="CW63" s="199"/>
      <c r="CX63" s="192"/>
      <c r="DB63" s="210"/>
      <c r="DC63" s="190"/>
      <c r="DD63" s="206"/>
      <c r="DE63" s="199"/>
      <c r="DF63" s="199"/>
      <c r="DG63" s="199"/>
      <c r="DH63" s="199"/>
      <c r="DI63" s="199"/>
      <c r="DJ63" s="199"/>
      <c r="DK63" s="199"/>
      <c r="DL63" s="199"/>
      <c r="DM63" s="199"/>
      <c r="DN63" s="199"/>
      <c r="DO63" s="199"/>
      <c r="DP63" s="199"/>
      <c r="DQ63" s="192"/>
    </row>
    <row r="64" spans="1:121" s="84" customFormat="1" x14ac:dyDescent="0.15">
      <c r="A64" s="65">
        <v>58</v>
      </c>
      <c r="B64" s="146"/>
      <c r="C64" s="147"/>
      <c r="D64" s="147"/>
      <c r="E64" s="147"/>
      <c r="F64" s="147"/>
      <c r="G64" s="147"/>
      <c r="H64" s="148"/>
      <c r="I64" s="148"/>
      <c r="J64" s="147"/>
      <c r="K64" s="147"/>
      <c r="L64" s="213"/>
      <c r="M64" s="63"/>
      <c r="N64" s="149"/>
      <c r="O64" s="149"/>
      <c r="P64" s="149"/>
      <c r="Q64" s="150"/>
      <c r="R64" s="150"/>
      <c r="S64" s="149"/>
      <c r="T64" s="149"/>
      <c r="U64" s="149"/>
      <c r="V64" s="151"/>
      <c r="W64" s="151"/>
      <c r="X64" s="151"/>
      <c r="Y64" s="152"/>
      <c r="Z64" s="153"/>
      <c r="AA64" s="59">
        <f t="shared" si="8"/>
        <v>0</v>
      </c>
      <c r="AB64" s="152"/>
      <c r="AC64" s="152"/>
      <c r="AD64" s="152"/>
      <c r="AE64" s="152"/>
      <c r="AF64" s="153"/>
      <c r="AG64" s="152"/>
      <c r="AH64" s="147"/>
      <c r="AI64" s="147"/>
      <c r="AJ64" s="59" t="str">
        <f t="shared" si="2"/>
        <v/>
      </c>
      <c r="AK64" s="147"/>
      <c r="AL64" s="147"/>
      <c r="AM64" s="152"/>
      <c r="AN64" s="152"/>
      <c r="AO64" s="153"/>
      <c r="AP64" s="152"/>
      <c r="AQ64" s="147"/>
      <c r="AR64" s="147"/>
      <c r="AS64" s="59" t="str">
        <f t="shared" si="3"/>
        <v/>
      </c>
      <c r="AT64" s="147"/>
      <c r="AU64" s="147"/>
      <c r="AV64" s="147"/>
      <c r="AW64" s="152"/>
      <c r="AX64" s="153"/>
      <c r="AY64" s="152"/>
      <c r="AZ64" s="154"/>
      <c r="BA64" s="147"/>
      <c r="BB64" s="155"/>
      <c r="BC64" s="156"/>
      <c r="BD64" s="171" t="s">
        <v>176</v>
      </c>
      <c r="BE64" s="170">
        <f t="shared" si="4"/>
        <v>0</v>
      </c>
      <c r="BF64" s="171" t="s">
        <v>279</v>
      </c>
      <c r="BG64" s="170">
        <f t="shared" si="5"/>
        <v>0</v>
      </c>
      <c r="BH64" s="152"/>
      <c r="BI64" s="152"/>
      <c r="BJ64" s="152"/>
      <c r="BK64" s="152"/>
      <c r="BL64" s="152"/>
      <c r="BM64" s="152"/>
      <c r="BN64" s="152"/>
      <c r="BO64" s="157"/>
      <c r="BP64" s="157"/>
      <c r="BQ64" s="157"/>
      <c r="BR64" s="158"/>
      <c r="BS64" s="120">
        <f t="shared" si="6"/>
        <v>0</v>
      </c>
      <c r="BT64" s="162"/>
      <c r="BU64" s="163"/>
      <c r="BV64" s="163"/>
      <c r="BW64" s="164"/>
      <c r="BX64" s="165"/>
      <c r="BY64" s="166"/>
      <c r="BZ64" s="163"/>
      <c r="CA64" s="166"/>
      <c r="CB64" s="163"/>
      <c r="CC64" s="167"/>
      <c r="CD64" s="167"/>
      <c r="CE64" s="167"/>
      <c r="CF64" s="167"/>
      <c r="CG64" s="163"/>
      <c r="CH64" s="168"/>
      <c r="CI64" s="103">
        <f t="shared" si="10"/>
        <v>0</v>
      </c>
      <c r="CK64" s="193">
        <f t="shared" si="9"/>
        <v>0</v>
      </c>
      <c r="CL64" s="199"/>
      <c r="CM64" s="199"/>
      <c r="CN64" s="199"/>
      <c r="CO64" s="199"/>
      <c r="CP64" s="199"/>
      <c r="CQ64" s="199"/>
      <c r="CR64" s="199"/>
      <c r="CS64" s="199"/>
      <c r="CT64" s="199"/>
      <c r="CU64" s="199"/>
      <c r="CV64" s="199"/>
      <c r="CW64" s="199"/>
      <c r="CX64" s="192"/>
      <c r="DB64" s="210"/>
      <c r="DC64" s="190"/>
      <c r="DD64" s="206"/>
      <c r="DE64" s="199"/>
      <c r="DF64" s="199"/>
      <c r="DG64" s="199"/>
      <c r="DH64" s="199"/>
      <c r="DI64" s="199"/>
      <c r="DJ64" s="199"/>
      <c r="DK64" s="199"/>
      <c r="DL64" s="199"/>
      <c r="DM64" s="199"/>
      <c r="DN64" s="199"/>
      <c r="DO64" s="199"/>
      <c r="DP64" s="199"/>
      <c r="DQ64" s="192"/>
    </row>
    <row r="65" spans="1:121" s="84" customFormat="1" x14ac:dyDescent="0.15">
      <c r="A65" s="65">
        <v>59</v>
      </c>
      <c r="B65" s="146"/>
      <c r="C65" s="147"/>
      <c r="D65" s="147"/>
      <c r="E65" s="147"/>
      <c r="F65" s="147"/>
      <c r="G65" s="147"/>
      <c r="H65" s="148"/>
      <c r="I65" s="148"/>
      <c r="J65" s="147"/>
      <c r="K65" s="147"/>
      <c r="L65" s="213"/>
      <c r="M65" s="63"/>
      <c r="N65" s="149"/>
      <c r="O65" s="149"/>
      <c r="P65" s="149"/>
      <c r="Q65" s="150"/>
      <c r="R65" s="150"/>
      <c r="S65" s="149"/>
      <c r="T65" s="149"/>
      <c r="U65" s="149"/>
      <c r="V65" s="151"/>
      <c r="W65" s="151"/>
      <c r="X65" s="151"/>
      <c r="Y65" s="152"/>
      <c r="Z65" s="153"/>
      <c r="AA65" s="59">
        <f t="shared" si="8"/>
        <v>0</v>
      </c>
      <c r="AB65" s="152"/>
      <c r="AC65" s="152"/>
      <c r="AD65" s="152"/>
      <c r="AE65" s="152"/>
      <c r="AF65" s="153"/>
      <c r="AG65" s="152"/>
      <c r="AH65" s="147"/>
      <c r="AI65" s="147"/>
      <c r="AJ65" s="59" t="str">
        <f t="shared" si="2"/>
        <v/>
      </c>
      <c r="AK65" s="147"/>
      <c r="AL65" s="147"/>
      <c r="AM65" s="152"/>
      <c r="AN65" s="152"/>
      <c r="AO65" s="153"/>
      <c r="AP65" s="152"/>
      <c r="AQ65" s="147"/>
      <c r="AR65" s="147"/>
      <c r="AS65" s="59" t="str">
        <f t="shared" si="3"/>
        <v/>
      </c>
      <c r="AT65" s="147"/>
      <c r="AU65" s="147"/>
      <c r="AV65" s="147"/>
      <c r="AW65" s="152"/>
      <c r="AX65" s="153"/>
      <c r="AY65" s="152"/>
      <c r="AZ65" s="154"/>
      <c r="BA65" s="147"/>
      <c r="BB65" s="155"/>
      <c r="BC65" s="156"/>
      <c r="BD65" s="171" t="s">
        <v>176</v>
      </c>
      <c r="BE65" s="170">
        <f t="shared" si="4"/>
        <v>0</v>
      </c>
      <c r="BF65" s="171" t="s">
        <v>279</v>
      </c>
      <c r="BG65" s="170">
        <f t="shared" si="5"/>
        <v>0</v>
      </c>
      <c r="BH65" s="152"/>
      <c r="BI65" s="152"/>
      <c r="BJ65" s="152"/>
      <c r="BK65" s="152"/>
      <c r="BL65" s="152"/>
      <c r="BM65" s="152"/>
      <c r="BN65" s="152"/>
      <c r="BO65" s="157"/>
      <c r="BP65" s="157"/>
      <c r="BQ65" s="157"/>
      <c r="BR65" s="158"/>
      <c r="BS65" s="120">
        <f t="shared" si="6"/>
        <v>0</v>
      </c>
      <c r="BT65" s="162"/>
      <c r="BU65" s="163"/>
      <c r="BV65" s="163"/>
      <c r="BW65" s="164"/>
      <c r="BX65" s="165"/>
      <c r="BY65" s="166"/>
      <c r="BZ65" s="163"/>
      <c r="CA65" s="166"/>
      <c r="CB65" s="163"/>
      <c r="CC65" s="167"/>
      <c r="CD65" s="167"/>
      <c r="CE65" s="167"/>
      <c r="CF65" s="167"/>
      <c r="CG65" s="163"/>
      <c r="CH65" s="168"/>
      <c r="CI65" s="103">
        <f t="shared" si="10"/>
        <v>0</v>
      </c>
      <c r="CK65" s="193">
        <f t="shared" si="9"/>
        <v>0</v>
      </c>
      <c r="CL65" s="199"/>
      <c r="CM65" s="199"/>
      <c r="CN65" s="199"/>
      <c r="CO65" s="199"/>
      <c r="CP65" s="199"/>
      <c r="CQ65" s="199"/>
      <c r="CR65" s="199"/>
      <c r="CS65" s="199"/>
      <c r="CT65" s="199"/>
      <c r="CU65" s="199"/>
      <c r="CV65" s="199"/>
      <c r="CW65" s="199"/>
      <c r="CX65" s="192"/>
      <c r="DB65" s="210"/>
      <c r="DC65" s="190"/>
      <c r="DD65" s="206"/>
      <c r="DE65" s="199"/>
      <c r="DF65" s="199"/>
      <c r="DG65" s="199"/>
      <c r="DH65" s="199"/>
      <c r="DI65" s="199"/>
      <c r="DJ65" s="199"/>
      <c r="DK65" s="199"/>
      <c r="DL65" s="199"/>
      <c r="DM65" s="199"/>
      <c r="DN65" s="199"/>
      <c r="DO65" s="199"/>
      <c r="DP65" s="199"/>
      <c r="DQ65" s="192"/>
    </row>
    <row r="66" spans="1:121" s="84" customFormat="1" x14ac:dyDescent="0.15">
      <c r="A66" s="65">
        <v>60</v>
      </c>
      <c r="B66" s="146"/>
      <c r="C66" s="147"/>
      <c r="D66" s="147"/>
      <c r="E66" s="147"/>
      <c r="F66" s="147"/>
      <c r="G66" s="147"/>
      <c r="H66" s="148"/>
      <c r="I66" s="148"/>
      <c r="J66" s="147"/>
      <c r="K66" s="147"/>
      <c r="L66" s="213"/>
      <c r="M66" s="63"/>
      <c r="N66" s="149"/>
      <c r="O66" s="149"/>
      <c r="P66" s="149"/>
      <c r="Q66" s="150"/>
      <c r="R66" s="150"/>
      <c r="S66" s="149"/>
      <c r="T66" s="149"/>
      <c r="U66" s="149"/>
      <c r="V66" s="151"/>
      <c r="W66" s="151"/>
      <c r="X66" s="151"/>
      <c r="Y66" s="152"/>
      <c r="Z66" s="153"/>
      <c r="AA66" s="59">
        <f t="shared" si="8"/>
        <v>0</v>
      </c>
      <c r="AB66" s="152"/>
      <c r="AC66" s="152"/>
      <c r="AD66" s="152"/>
      <c r="AE66" s="152"/>
      <c r="AF66" s="153"/>
      <c r="AG66" s="152"/>
      <c r="AH66" s="147"/>
      <c r="AI66" s="147"/>
      <c r="AJ66" s="59" t="str">
        <f t="shared" si="2"/>
        <v/>
      </c>
      <c r="AK66" s="147"/>
      <c r="AL66" s="147"/>
      <c r="AM66" s="152"/>
      <c r="AN66" s="152"/>
      <c r="AO66" s="153"/>
      <c r="AP66" s="152"/>
      <c r="AQ66" s="147"/>
      <c r="AR66" s="147"/>
      <c r="AS66" s="59" t="str">
        <f t="shared" si="3"/>
        <v/>
      </c>
      <c r="AT66" s="147"/>
      <c r="AU66" s="147"/>
      <c r="AV66" s="147"/>
      <c r="AW66" s="152"/>
      <c r="AX66" s="153"/>
      <c r="AY66" s="152"/>
      <c r="AZ66" s="154"/>
      <c r="BA66" s="147"/>
      <c r="BB66" s="155"/>
      <c r="BC66" s="156"/>
      <c r="BD66" s="171" t="s">
        <v>176</v>
      </c>
      <c r="BE66" s="170">
        <f t="shared" si="4"/>
        <v>0</v>
      </c>
      <c r="BF66" s="171" t="s">
        <v>279</v>
      </c>
      <c r="BG66" s="170">
        <f t="shared" si="5"/>
        <v>0</v>
      </c>
      <c r="BH66" s="152"/>
      <c r="BI66" s="152"/>
      <c r="BJ66" s="152"/>
      <c r="BK66" s="152"/>
      <c r="BL66" s="152"/>
      <c r="BM66" s="152"/>
      <c r="BN66" s="152"/>
      <c r="BO66" s="157"/>
      <c r="BP66" s="157"/>
      <c r="BQ66" s="157"/>
      <c r="BR66" s="158"/>
      <c r="BS66" s="120">
        <f t="shared" si="6"/>
        <v>0</v>
      </c>
      <c r="BT66" s="162"/>
      <c r="BU66" s="163"/>
      <c r="BV66" s="163"/>
      <c r="BW66" s="164"/>
      <c r="BX66" s="165"/>
      <c r="BY66" s="166"/>
      <c r="BZ66" s="163"/>
      <c r="CA66" s="166"/>
      <c r="CB66" s="163"/>
      <c r="CC66" s="167"/>
      <c r="CD66" s="167"/>
      <c r="CE66" s="167"/>
      <c r="CF66" s="167"/>
      <c r="CG66" s="163"/>
      <c r="CH66" s="168"/>
      <c r="CI66" s="103">
        <f t="shared" si="10"/>
        <v>0</v>
      </c>
      <c r="CK66" s="193">
        <f t="shared" si="9"/>
        <v>0</v>
      </c>
      <c r="CL66" s="199"/>
      <c r="CM66" s="199"/>
      <c r="CN66" s="199"/>
      <c r="CO66" s="199"/>
      <c r="CP66" s="199"/>
      <c r="CQ66" s="199"/>
      <c r="CR66" s="199"/>
      <c r="CS66" s="199"/>
      <c r="CT66" s="199"/>
      <c r="CU66" s="199"/>
      <c r="CV66" s="199"/>
      <c r="CW66" s="199"/>
      <c r="CX66" s="192"/>
      <c r="DB66" s="210"/>
      <c r="DC66" s="190"/>
      <c r="DD66" s="206"/>
      <c r="DE66" s="199"/>
      <c r="DF66" s="199"/>
      <c r="DG66" s="199"/>
      <c r="DH66" s="199"/>
      <c r="DI66" s="199"/>
      <c r="DJ66" s="199"/>
      <c r="DK66" s="199"/>
      <c r="DL66" s="199"/>
      <c r="DM66" s="199"/>
      <c r="DN66" s="199"/>
      <c r="DO66" s="199"/>
      <c r="DP66" s="199"/>
      <c r="DQ66" s="192"/>
    </row>
    <row r="67" spans="1:121" s="84" customFormat="1" x14ac:dyDescent="0.15">
      <c r="A67" s="65">
        <v>61</v>
      </c>
      <c r="B67" s="146"/>
      <c r="C67" s="147"/>
      <c r="D67" s="147"/>
      <c r="E67" s="147"/>
      <c r="F67" s="147"/>
      <c r="G67" s="147"/>
      <c r="H67" s="148"/>
      <c r="I67" s="148"/>
      <c r="J67" s="147"/>
      <c r="K67" s="147"/>
      <c r="L67" s="213"/>
      <c r="M67" s="63"/>
      <c r="N67" s="149"/>
      <c r="O67" s="149"/>
      <c r="P67" s="149"/>
      <c r="Q67" s="150"/>
      <c r="R67" s="150"/>
      <c r="S67" s="149"/>
      <c r="T67" s="149"/>
      <c r="U67" s="149"/>
      <c r="V67" s="151"/>
      <c r="W67" s="151"/>
      <c r="X67" s="151"/>
      <c r="Y67" s="152"/>
      <c r="Z67" s="153"/>
      <c r="AA67" s="59">
        <f t="shared" si="8"/>
        <v>0</v>
      </c>
      <c r="AB67" s="152"/>
      <c r="AC67" s="152"/>
      <c r="AD67" s="152"/>
      <c r="AE67" s="152"/>
      <c r="AF67" s="153"/>
      <c r="AG67" s="152"/>
      <c r="AH67" s="147"/>
      <c r="AI67" s="147"/>
      <c r="AJ67" s="59" t="str">
        <f t="shared" si="2"/>
        <v/>
      </c>
      <c r="AK67" s="147"/>
      <c r="AL67" s="147"/>
      <c r="AM67" s="152"/>
      <c r="AN67" s="152"/>
      <c r="AO67" s="153"/>
      <c r="AP67" s="152"/>
      <c r="AQ67" s="147"/>
      <c r="AR67" s="147"/>
      <c r="AS67" s="59" t="str">
        <f t="shared" si="3"/>
        <v/>
      </c>
      <c r="AT67" s="147"/>
      <c r="AU67" s="147"/>
      <c r="AV67" s="147"/>
      <c r="AW67" s="152"/>
      <c r="AX67" s="153"/>
      <c r="AY67" s="152"/>
      <c r="AZ67" s="154"/>
      <c r="BA67" s="147"/>
      <c r="BB67" s="155"/>
      <c r="BC67" s="156"/>
      <c r="BD67" s="171" t="s">
        <v>176</v>
      </c>
      <c r="BE67" s="170">
        <f t="shared" si="4"/>
        <v>0</v>
      </c>
      <c r="BF67" s="171" t="s">
        <v>279</v>
      </c>
      <c r="BG67" s="170">
        <f t="shared" si="5"/>
        <v>0</v>
      </c>
      <c r="BH67" s="152"/>
      <c r="BI67" s="152"/>
      <c r="BJ67" s="152"/>
      <c r="BK67" s="152"/>
      <c r="BL67" s="152"/>
      <c r="BM67" s="152"/>
      <c r="BN67" s="152"/>
      <c r="BO67" s="157"/>
      <c r="BP67" s="157"/>
      <c r="BQ67" s="157"/>
      <c r="BR67" s="158"/>
      <c r="BS67" s="120">
        <f t="shared" si="6"/>
        <v>0</v>
      </c>
      <c r="BT67" s="162"/>
      <c r="BU67" s="163"/>
      <c r="BV67" s="163"/>
      <c r="BW67" s="164"/>
      <c r="BX67" s="165"/>
      <c r="BY67" s="166"/>
      <c r="BZ67" s="163"/>
      <c r="CA67" s="166"/>
      <c r="CB67" s="163"/>
      <c r="CC67" s="167"/>
      <c r="CD67" s="167"/>
      <c r="CE67" s="167"/>
      <c r="CF67" s="167"/>
      <c r="CG67" s="163"/>
      <c r="CH67" s="168"/>
      <c r="CI67" s="103">
        <f t="shared" si="10"/>
        <v>0</v>
      </c>
      <c r="CK67" s="193">
        <f t="shared" si="9"/>
        <v>0</v>
      </c>
      <c r="CL67" s="199"/>
      <c r="CM67" s="199"/>
      <c r="CN67" s="199"/>
      <c r="CO67" s="199"/>
      <c r="CP67" s="199"/>
      <c r="CQ67" s="199"/>
      <c r="CR67" s="199"/>
      <c r="CS67" s="199"/>
      <c r="CT67" s="199"/>
      <c r="CU67" s="199"/>
      <c r="CV67" s="199"/>
      <c r="CW67" s="199"/>
      <c r="CX67" s="192"/>
      <c r="DB67" s="210"/>
      <c r="DC67" s="190"/>
      <c r="DD67" s="206"/>
      <c r="DE67" s="199"/>
      <c r="DF67" s="199"/>
      <c r="DG67" s="199"/>
      <c r="DH67" s="199"/>
      <c r="DI67" s="199"/>
      <c r="DJ67" s="199"/>
      <c r="DK67" s="199"/>
      <c r="DL67" s="199"/>
      <c r="DM67" s="199"/>
      <c r="DN67" s="199"/>
      <c r="DO67" s="199"/>
      <c r="DP67" s="199"/>
      <c r="DQ67" s="192"/>
    </row>
    <row r="68" spans="1:121" s="84" customFormat="1" x14ac:dyDescent="0.15">
      <c r="A68" s="65">
        <v>62</v>
      </c>
      <c r="B68" s="146"/>
      <c r="C68" s="147"/>
      <c r="D68" s="147"/>
      <c r="E68" s="147"/>
      <c r="F68" s="147"/>
      <c r="G68" s="147"/>
      <c r="H68" s="148"/>
      <c r="I68" s="148"/>
      <c r="J68" s="147"/>
      <c r="K68" s="147"/>
      <c r="L68" s="213"/>
      <c r="M68" s="63"/>
      <c r="N68" s="149"/>
      <c r="O68" s="149"/>
      <c r="P68" s="149"/>
      <c r="Q68" s="150"/>
      <c r="R68" s="150"/>
      <c r="S68" s="149"/>
      <c r="T68" s="149"/>
      <c r="U68" s="149"/>
      <c r="V68" s="151"/>
      <c r="W68" s="151"/>
      <c r="X68" s="151"/>
      <c r="Y68" s="152"/>
      <c r="Z68" s="153"/>
      <c r="AA68" s="59">
        <f t="shared" si="8"/>
        <v>0</v>
      </c>
      <c r="AB68" s="152"/>
      <c r="AC68" s="152"/>
      <c r="AD68" s="152"/>
      <c r="AE68" s="152"/>
      <c r="AF68" s="153"/>
      <c r="AG68" s="152"/>
      <c r="AH68" s="147"/>
      <c r="AI68" s="147"/>
      <c r="AJ68" s="59" t="str">
        <f t="shared" si="2"/>
        <v/>
      </c>
      <c r="AK68" s="147"/>
      <c r="AL68" s="147"/>
      <c r="AM68" s="152"/>
      <c r="AN68" s="152"/>
      <c r="AO68" s="153"/>
      <c r="AP68" s="152"/>
      <c r="AQ68" s="147"/>
      <c r="AR68" s="147"/>
      <c r="AS68" s="59" t="str">
        <f t="shared" si="3"/>
        <v/>
      </c>
      <c r="AT68" s="147"/>
      <c r="AU68" s="147"/>
      <c r="AV68" s="147"/>
      <c r="AW68" s="152"/>
      <c r="AX68" s="153"/>
      <c r="AY68" s="152"/>
      <c r="AZ68" s="154"/>
      <c r="BA68" s="147"/>
      <c r="BB68" s="155"/>
      <c r="BC68" s="156"/>
      <c r="BD68" s="171" t="s">
        <v>176</v>
      </c>
      <c r="BE68" s="170">
        <f t="shared" si="4"/>
        <v>0</v>
      </c>
      <c r="BF68" s="171" t="s">
        <v>279</v>
      </c>
      <c r="BG68" s="170">
        <f t="shared" si="5"/>
        <v>0</v>
      </c>
      <c r="BH68" s="152"/>
      <c r="BI68" s="152"/>
      <c r="BJ68" s="152"/>
      <c r="BK68" s="152"/>
      <c r="BL68" s="152"/>
      <c r="BM68" s="152"/>
      <c r="BN68" s="152"/>
      <c r="BO68" s="157"/>
      <c r="BP68" s="157"/>
      <c r="BQ68" s="157"/>
      <c r="BR68" s="158"/>
      <c r="BS68" s="120">
        <f t="shared" si="6"/>
        <v>0</v>
      </c>
      <c r="BT68" s="162"/>
      <c r="BU68" s="163"/>
      <c r="BV68" s="163"/>
      <c r="BW68" s="164"/>
      <c r="BX68" s="165"/>
      <c r="BY68" s="166"/>
      <c r="BZ68" s="163"/>
      <c r="CA68" s="166"/>
      <c r="CB68" s="163"/>
      <c r="CC68" s="167"/>
      <c r="CD68" s="167"/>
      <c r="CE68" s="167"/>
      <c r="CF68" s="167"/>
      <c r="CG68" s="163"/>
      <c r="CH68" s="168"/>
      <c r="CI68" s="103">
        <f t="shared" si="10"/>
        <v>0</v>
      </c>
      <c r="CK68" s="193">
        <f t="shared" si="9"/>
        <v>0</v>
      </c>
      <c r="CL68" s="199"/>
      <c r="CM68" s="199"/>
      <c r="CN68" s="199"/>
      <c r="CO68" s="199"/>
      <c r="CP68" s="199"/>
      <c r="CQ68" s="199"/>
      <c r="CR68" s="199"/>
      <c r="CS68" s="199"/>
      <c r="CT68" s="199"/>
      <c r="CU68" s="199"/>
      <c r="CV68" s="199"/>
      <c r="CW68" s="199"/>
      <c r="CX68" s="192"/>
      <c r="DB68" s="210"/>
      <c r="DC68" s="190"/>
      <c r="DD68" s="206"/>
      <c r="DE68" s="199"/>
      <c r="DF68" s="199"/>
      <c r="DG68" s="199"/>
      <c r="DH68" s="199"/>
      <c r="DI68" s="199"/>
      <c r="DJ68" s="199"/>
      <c r="DK68" s="199"/>
      <c r="DL68" s="199"/>
      <c r="DM68" s="199"/>
      <c r="DN68" s="199"/>
      <c r="DO68" s="199"/>
      <c r="DP68" s="199"/>
      <c r="DQ68" s="192"/>
    </row>
    <row r="69" spans="1:121" s="84" customFormat="1" x14ac:dyDescent="0.15">
      <c r="A69" s="65">
        <v>63</v>
      </c>
      <c r="B69" s="146"/>
      <c r="C69" s="147"/>
      <c r="D69" s="147"/>
      <c r="E69" s="147"/>
      <c r="F69" s="147"/>
      <c r="G69" s="147"/>
      <c r="H69" s="148"/>
      <c r="I69" s="148"/>
      <c r="J69" s="147"/>
      <c r="K69" s="147"/>
      <c r="L69" s="213"/>
      <c r="M69" s="63"/>
      <c r="N69" s="149"/>
      <c r="O69" s="149"/>
      <c r="P69" s="149"/>
      <c r="Q69" s="150"/>
      <c r="R69" s="150"/>
      <c r="S69" s="149"/>
      <c r="T69" s="149"/>
      <c r="U69" s="149"/>
      <c r="V69" s="151"/>
      <c r="W69" s="151"/>
      <c r="X69" s="151"/>
      <c r="Y69" s="152"/>
      <c r="Z69" s="153"/>
      <c r="AA69" s="59">
        <f t="shared" si="8"/>
        <v>0</v>
      </c>
      <c r="AB69" s="152"/>
      <c r="AC69" s="152"/>
      <c r="AD69" s="152"/>
      <c r="AE69" s="152"/>
      <c r="AF69" s="153"/>
      <c r="AG69" s="152"/>
      <c r="AH69" s="147"/>
      <c r="AI69" s="147"/>
      <c r="AJ69" s="59" t="str">
        <f t="shared" si="2"/>
        <v/>
      </c>
      <c r="AK69" s="147"/>
      <c r="AL69" s="147"/>
      <c r="AM69" s="152"/>
      <c r="AN69" s="152"/>
      <c r="AO69" s="153"/>
      <c r="AP69" s="152"/>
      <c r="AQ69" s="147"/>
      <c r="AR69" s="147"/>
      <c r="AS69" s="59" t="str">
        <f t="shared" si="3"/>
        <v/>
      </c>
      <c r="AT69" s="147"/>
      <c r="AU69" s="147"/>
      <c r="AV69" s="147"/>
      <c r="AW69" s="152"/>
      <c r="AX69" s="153"/>
      <c r="AY69" s="152"/>
      <c r="AZ69" s="154"/>
      <c r="BA69" s="147"/>
      <c r="BB69" s="155"/>
      <c r="BC69" s="156"/>
      <c r="BD69" s="171" t="s">
        <v>176</v>
      </c>
      <c r="BE69" s="170">
        <f t="shared" si="4"/>
        <v>0</v>
      </c>
      <c r="BF69" s="171" t="s">
        <v>279</v>
      </c>
      <c r="BG69" s="170">
        <f t="shared" si="5"/>
        <v>0</v>
      </c>
      <c r="BH69" s="152"/>
      <c r="BI69" s="152"/>
      <c r="BJ69" s="152"/>
      <c r="BK69" s="152"/>
      <c r="BL69" s="152"/>
      <c r="BM69" s="152"/>
      <c r="BN69" s="152"/>
      <c r="BO69" s="157"/>
      <c r="BP69" s="157"/>
      <c r="BQ69" s="157"/>
      <c r="BR69" s="158"/>
      <c r="BS69" s="120">
        <f t="shared" si="6"/>
        <v>0</v>
      </c>
      <c r="BT69" s="162"/>
      <c r="BU69" s="163"/>
      <c r="BV69" s="163"/>
      <c r="BW69" s="164"/>
      <c r="BX69" s="165"/>
      <c r="BY69" s="166"/>
      <c r="BZ69" s="163"/>
      <c r="CA69" s="166"/>
      <c r="CB69" s="163"/>
      <c r="CC69" s="167"/>
      <c r="CD69" s="167"/>
      <c r="CE69" s="167"/>
      <c r="CF69" s="167"/>
      <c r="CG69" s="163"/>
      <c r="CH69" s="168"/>
      <c r="CI69" s="103">
        <f t="shared" si="10"/>
        <v>0</v>
      </c>
      <c r="CK69" s="193">
        <f t="shared" si="9"/>
        <v>0</v>
      </c>
      <c r="CL69" s="199"/>
      <c r="CM69" s="199"/>
      <c r="CN69" s="199"/>
      <c r="CO69" s="199"/>
      <c r="CP69" s="199"/>
      <c r="CQ69" s="199"/>
      <c r="CR69" s="199"/>
      <c r="CS69" s="199"/>
      <c r="CT69" s="199"/>
      <c r="CU69" s="199"/>
      <c r="CV69" s="199"/>
      <c r="CW69" s="199"/>
      <c r="CX69" s="192"/>
      <c r="DB69" s="210"/>
      <c r="DC69" s="190"/>
      <c r="DD69" s="206"/>
      <c r="DE69" s="199"/>
      <c r="DF69" s="199"/>
      <c r="DG69" s="199"/>
      <c r="DH69" s="199"/>
      <c r="DI69" s="199"/>
      <c r="DJ69" s="199"/>
      <c r="DK69" s="199"/>
      <c r="DL69" s="199"/>
      <c r="DM69" s="199"/>
      <c r="DN69" s="199"/>
      <c r="DO69" s="199"/>
      <c r="DP69" s="199"/>
      <c r="DQ69" s="192"/>
    </row>
    <row r="70" spans="1:121" s="84" customFormat="1" x14ac:dyDescent="0.15">
      <c r="A70" s="65">
        <v>64</v>
      </c>
      <c r="B70" s="146"/>
      <c r="C70" s="147"/>
      <c r="D70" s="147"/>
      <c r="E70" s="147"/>
      <c r="F70" s="147"/>
      <c r="G70" s="147"/>
      <c r="H70" s="148"/>
      <c r="I70" s="148"/>
      <c r="J70" s="147"/>
      <c r="K70" s="147"/>
      <c r="L70" s="213"/>
      <c r="M70" s="63"/>
      <c r="N70" s="149"/>
      <c r="O70" s="149"/>
      <c r="P70" s="149"/>
      <c r="Q70" s="150"/>
      <c r="R70" s="150"/>
      <c r="S70" s="149"/>
      <c r="T70" s="149"/>
      <c r="U70" s="149"/>
      <c r="V70" s="151"/>
      <c r="W70" s="151"/>
      <c r="X70" s="151"/>
      <c r="Y70" s="152"/>
      <c r="Z70" s="153"/>
      <c r="AA70" s="59">
        <f t="shared" si="8"/>
        <v>0</v>
      </c>
      <c r="AB70" s="152"/>
      <c r="AC70" s="152"/>
      <c r="AD70" s="152"/>
      <c r="AE70" s="152"/>
      <c r="AF70" s="153"/>
      <c r="AG70" s="152"/>
      <c r="AH70" s="147"/>
      <c r="AI70" s="147"/>
      <c r="AJ70" s="59" t="str">
        <f t="shared" ref="AJ70:AJ104" si="11">IF(AK70="","",ROUNDUP(AK70*AL70/1000,0))</f>
        <v/>
      </c>
      <c r="AK70" s="147"/>
      <c r="AL70" s="147"/>
      <c r="AM70" s="152"/>
      <c r="AN70" s="152"/>
      <c r="AO70" s="153"/>
      <c r="AP70" s="152"/>
      <c r="AQ70" s="147"/>
      <c r="AR70" s="147"/>
      <c r="AS70" s="59" t="str">
        <f t="shared" ref="AS70:AS104" si="12">IF(AT70="","",ROUNDUP(AT70*AU70/1000,0))</f>
        <v/>
      </c>
      <c r="AT70" s="147"/>
      <c r="AU70" s="147"/>
      <c r="AV70" s="147"/>
      <c r="AW70" s="152"/>
      <c r="AX70" s="153"/>
      <c r="AY70" s="152"/>
      <c r="AZ70" s="154"/>
      <c r="BA70" s="147"/>
      <c r="BB70" s="155"/>
      <c r="BC70" s="156"/>
      <c r="BD70" s="171" t="s">
        <v>176</v>
      </c>
      <c r="BE70" s="170">
        <f t="shared" ref="BE70:BE104" si="13">C70</f>
        <v>0</v>
      </c>
      <c r="BF70" s="171" t="s">
        <v>279</v>
      </c>
      <c r="BG70" s="170">
        <f t="shared" ref="BG70:BG104" si="14">E70</f>
        <v>0</v>
      </c>
      <c r="BH70" s="152"/>
      <c r="BI70" s="152"/>
      <c r="BJ70" s="152"/>
      <c r="BK70" s="152"/>
      <c r="BL70" s="152"/>
      <c r="BM70" s="152"/>
      <c r="BN70" s="152"/>
      <c r="BO70" s="157"/>
      <c r="BP70" s="157"/>
      <c r="BQ70" s="157"/>
      <c r="BR70" s="158"/>
      <c r="BS70" s="120">
        <f t="shared" ref="BS70:BS104" si="15">+BN70</f>
        <v>0</v>
      </c>
      <c r="BT70" s="162"/>
      <c r="BU70" s="163"/>
      <c r="BV70" s="163"/>
      <c r="BW70" s="164"/>
      <c r="BX70" s="165"/>
      <c r="BY70" s="166"/>
      <c r="BZ70" s="163"/>
      <c r="CA70" s="166"/>
      <c r="CB70" s="163"/>
      <c r="CC70" s="167"/>
      <c r="CD70" s="167"/>
      <c r="CE70" s="167"/>
      <c r="CF70" s="167"/>
      <c r="CG70" s="163"/>
      <c r="CH70" s="168"/>
      <c r="CI70" s="103">
        <f t="shared" si="10"/>
        <v>0</v>
      </c>
      <c r="CK70" s="193">
        <f t="shared" si="9"/>
        <v>0</v>
      </c>
      <c r="CL70" s="199"/>
      <c r="CM70" s="199"/>
      <c r="CN70" s="199"/>
      <c r="CO70" s="199"/>
      <c r="CP70" s="199"/>
      <c r="CQ70" s="199"/>
      <c r="CR70" s="199"/>
      <c r="CS70" s="199"/>
      <c r="CT70" s="199"/>
      <c r="CU70" s="199"/>
      <c r="CV70" s="199"/>
      <c r="CW70" s="199"/>
      <c r="CX70" s="192"/>
      <c r="DB70" s="210"/>
      <c r="DC70" s="190"/>
      <c r="DD70" s="206"/>
      <c r="DE70" s="199"/>
      <c r="DF70" s="199"/>
      <c r="DG70" s="199"/>
      <c r="DH70" s="199"/>
      <c r="DI70" s="199"/>
      <c r="DJ70" s="199"/>
      <c r="DK70" s="199"/>
      <c r="DL70" s="199"/>
      <c r="DM70" s="199"/>
      <c r="DN70" s="199"/>
      <c r="DO70" s="199"/>
      <c r="DP70" s="199"/>
      <c r="DQ70" s="192"/>
    </row>
    <row r="71" spans="1:121" s="84" customFormat="1" x14ac:dyDescent="0.15">
      <c r="A71" s="65">
        <v>65</v>
      </c>
      <c r="B71" s="146"/>
      <c r="C71" s="147"/>
      <c r="D71" s="147"/>
      <c r="E71" s="147"/>
      <c r="F71" s="147"/>
      <c r="G71" s="147"/>
      <c r="H71" s="148"/>
      <c r="I71" s="148"/>
      <c r="J71" s="147"/>
      <c r="K71" s="147"/>
      <c r="L71" s="213"/>
      <c r="M71" s="63"/>
      <c r="N71" s="149"/>
      <c r="O71" s="149"/>
      <c r="P71" s="149"/>
      <c r="Q71" s="150"/>
      <c r="R71" s="150"/>
      <c r="S71" s="149"/>
      <c r="T71" s="149"/>
      <c r="U71" s="149"/>
      <c r="V71" s="151"/>
      <c r="W71" s="151"/>
      <c r="X71" s="151"/>
      <c r="Y71" s="152"/>
      <c r="Z71" s="153"/>
      <c r="AA71" s="59">
        <f t="shared" si="8"/>
        <v>0</v>
      </c>
      <c r="AB71" s="152"/>
      <c r="AC71" s="152"/>
      <c r="AD71" s="152"/>
      <c r="AE71" s="152"/>
      <c r="AF71" s="153"/>
      <c r="AG71" s="152"/>
      <c r="AH71" s="147"/>
      <c r="AI71" s="147"/>
      <c r="AJ71" s="59" t="str">
        <f t="shared" si="11"/>
        <v/>
      </c>
      <c r="AK71" s="147"/>
      <c r="AL71" s="147"/>
      <c r="AM71" s="152"/>
      <c r="AN71" s="152"/>
      <c r="AO71" s="153"/>
      <c r="AP71" s="152"/>
      <c r="AQ71" s="147"/>
      <c r="AR71" s="147"/>
      <c r="AS71" s="59" t="str">
        <f t="shared" si="12"/>
        <v/>
      </c>
      <c r="AT71" s="147"/>
      <c r="AU71" s="147"/>
      <c r="AV71" s="147"/>
      <c r="AW71" s="152"/>
      <c r="AX71" s="153"/>
      <c r="AY71" s="152"/>
      <c r="AZ71" s="154"/>
      <c r="BA71" s="147"/>
      <c r="BB71" s="155"/>
      <c r="BC71" s="156"/>
      <c r="BD71" s="171" t="s">
        <v>176</v>
      </c>
      <c r="BE71" s="170">
        <f t="shared" si="13"/>
        <v>0</v>
      </c>
      <c r="BF71" s="171" t="s">
        <v>279</v>
      </c>
      <c r="BG71" s="170">
        <f t="shared" si="14"/>
        <v>0</v>
      </c>
      <c r="BH71" s="152"/>
      <c r="BI71" s="152"/>
      <c r="BJ71" s="152"/>
      <c r="BK71" s="152"/>
      <c r="BL71" s="152"/>
      <c r="BM71" s="152"/>
      <c r="BN71" s="152"/>
      <c r="BO71" s="157"/>
      <c r="BP71" s="157"/>
      <c r="BQ71" s="157"/>
      <c r="BR71" s="158"/>
      <c r="BS71" s="120">
        <f t="shared" si="15"/>
        <v>0</v>
      </c>
      <c r="BT71" s="162"/>
      <c r="BU71" s="163"/>
      <c r="BV71" s="163"/>
      <c r="BW71" s="164"/>
      <c r="BX71" s="165"/>
      <c r="BY71" s="166"/>
      <c r="BZ71" s="163"/>
      <c r="CA71" s="166"/>
      <c r="CB71" s="163"/>
      <c r="CC71" s="167"/>
      <c r="CD71" s="167"/>
      <c r="CE71" s="167"/>
      <c r="CF71" s="167"/>
      <c r="CG71" s="163"/>
      <c r="CH71" s="168"/>
      <c r="CI71" s="103">
        <f t="shared" ref="CI71:CI104" si="16">+AC71</f>
        <v>0</v>
      </c>
      <c r="CK71" s="193">
        <f t="shared" si="9"/>
        <v>0</v>
      </c>
      <c r="CL71" s="199"/>
      <c r="CM71" s="199"/>
      <c r="CN71" s="199"/>
      <c r="CO71" s="199"/>
      <c r="CP71" s="199"/>
      <c r="CQ71" s="199"/>
      <c r="CR71" s="199"/>
      <c r="CS71" s="199"/>
      <c r="CT71" s="199"/>
      <c r="CU71" s="199"/>
      <c r="CV71" s="199"/>
      <c r="CW71" s="199"/>
      <c r="CX71" s="192"/>
      <c r="DB71" s="210"/>
      <c r="DC71" s="190"/>
      <c r="DD71" s="206"/>
      <c r="DE71" s="199"/>
      <c r="DF71" s="199"/>
      <c r="DG71" s="199"/>
      <c r="DH71" s="199"/>
      <c r="DI71" s="199"/>
      <c r="DJ71" s="199"/>
      <c r="DK71" s="199"/>
      <c r="DL71" s="199"/>
      <c r="DM71" s="199"/>
      <c r="DN71" s="199"/>
      <c r="DO71" s="199"/>
      <c r="DP71" s="199"/>
      <c r="DQ71" s="192"/>
    </row>
    <row r="72" spans="1:121" s="84" customFormat="1" x14ac:dyDescent="0.15">
      <c r="A72" s="65">
        <v>66</v>
      </c>
      <c r="B72" s="146"/>
      <c r="C72" s="147"/>
      <c r="D72" s="147"/>
      <c r="E72" s="147"/>
      <c r="F72" s="147"/>
      <c r="G72" s="147"/>
      <c r="H72" s="148"/>
      <c r="I72" s="148"/>
      <c r="J72" s="147"/>
      <c r="K72" s="147"/>
      <c r="L72" s="213"/>
      <c r="M72" s="63"/>
      <c r="N72" s="149"/>
      <c r="O72" s="149"/>
      <c r="P72" s="149"/>
      <c r="Q72" s="150"/>
      <c r="R72" s="150"/>
      <c r="S72" s="149"/>
      <c r="T72" s="149"/>
      <c r="U72" s="149"/>
      <c r="V72" s="151"/>
      <c r="W72" s="151"/>
      <c r="X72" s="151"/>
      <c r="Y72" s="152"/>
      <c r="Z72" s="153"/>
      <c r="AA72" s="59">
        <f t="shared" ref="AA72:AA104" si="17">ROUNDUP(AB72*AC72/1000,0)</f>
        <v>0</v>
      </c>
      <c r="AB72" s="152"/>
      <c r="AC72" s="152"/>
      <c r="AD72" s="152"/>
      <c r="AE72" s="152"/>
      <c r="AF72" s="153"/>
      <c r="AG72" s="152"/>
      <c r="AH72" s="147"/>
      <c r="AI72" s="147"/>
      <c r="AJ72" s="59" t="str">
        <f t="shared" si="11"/>
        <v/>
      </c>
      <c r="AK72" s="147"/>
      <c r="AL72" s="147"/>
      <c r="AM72" s="152"/>
      <c r="AN72" s="152"/>
      <c r="AO72" s="153"/>
      <c r="AP72" s="152"/>
      <c r="AQ72" s="147"/>
      <c r="AR72" s="147"/>
      <c r="AS72" s="59" t="str">
        <f t="shared" si="12"/>
        <v/>
      </c>
      <c r="AT72" s="147"/>
      <c r="AU72" s="147"/>
      <c r="AV72" s="147"/>
      <c r="AW72" s="152"/>
      <c r="AX72" s="153"/>
      <c r="AY72" s="152"/>
      <c r="AZ72" s="154"/>
      <c r="BA72" s="147"/>
      <c r="BB72" s="155"/>
      <c r="BC72" s="156"/>
      <c r="BD72" s="171" t="s">
        <v>176</v>
      </c>
      <c r="BE72" s="170">
        <f t="shared" si="13"/>
        <v>0</v>
      </c>
      <c r="BF72" s="171" t="s">
        <v>279</v>
      </c>
      <c r="BG72" s="170">
        <f t="shared" si="14"/>
        <v>0</v>
      </c>
      <c r="BH72" s="152"/>
      <c r="BI72" s="152"/>
      <c r="BJ72" s="152"/>
      <c r="BK72" s="152"/>
      <c r="BL72" s="152"/>
      <c r="BM72" s="152"/>
      <c r="BN72" s="152"/>
      <c r="BO72" s="157"/>
      <c r="BP72" s="157"/>
      <c r="BQ72" s="157"/>
      <c r="BR72" s="158"/>
      <c r="BS72" s="120">
        <f t="shared" si="15"/>
        <v>0</v>
      </c>
      <c r="BT72" s="162"/>
      <c r="BU72" s="163"/>
      <c r="BV72" s="163"/>
      <c r="BW72" s="164"/>
      <c r="BX72" s="165"/>
      <c r="BY72" s="166"/>
      <c r="BZ72" s="163"/>
      <c r="CA72" s="166"/>
      <c r="CB72" s="163"/>
      <c r="CC72" s="167"/>
      <c r="CD72" s="167"/>
      <c r="CE72" s="167"/>
      <c r="CF72" s="167"/>
      <c r="CG72" s="163"/>
      <c r="CH72" s="168"/>
      <c r="CI72" s="103">
        <f t="shared" si="16"/>
        <v>0</v>
      </c>
      <c r="CK72" s="193">
        <f t="shared" ref="CK72:CK104" si="18">AA72</f>
        <v>0</v>
      </c>
      <c r="CL72" s="199"/>
      <c r="CM72" s="199"/>
      <c r="CN72" s="199"/>
      <c r="CO72" s="199"/>
      <c r="CP72" s="199"/>
      <c r="CQ72" s="199"/>
      <c r="CR72" s="199"/>
      <c r="CS72" s="199"/>
      <c r="CT72" s="199"/>
      <c r="CU72" s="199"/>
      <c r="CV72" s="199"/>
      <c r="CW72" s="199"/>
      <c r="CX72" s="192"/>
      <c r="DB72" s="210"/>
      <c r="DC72" s="190"/>
      <c r="DD72" s="206"/>
      <c r="DE72" s="199"/>
      <c r="DF72" s="199"/>
      <c r="DG72" s="199"/>
      <c r="DH72" s="199"/>
      <c r="DI72" s="199"/>
      <c r="DJ72" s="199"/>
      <c r="DK72" s="199"/>
      <c r="DL72" s="199"/>
      <c r="DM72" s="199"/>
      <c r="DN72" s="199"/>
      <c r="DO72" s="199"/>
      <c r="DP72" s="199"/>
      <c r="DQ72" s="192"/>
    </row>
    <row r="73" spans="1:121" s="84" customFormat="1" x14ac:dyDescent="0.15">
      <c r="A73" s="65">
        <v>67</v>
      </c>
      <c r="B73" s="146"/>
      <c r="C73" s="147"/>
      <c r="D73" s="147"/>
      <c r="E73" s="147"/>
      <c r="F73" s="147"/>
      <c r="G73" s="147"/>
      <c r="H73" s="148"/>
      <c r="I73" s="148"/>
      <c r="J73" s="147"/>
      <c r="K73" s="147"/>
      <c r="L73" s="213"/>
      <c r="M73" s="63"/>
      <c r="N73" s="149"/>
      <c r="O73" s="149"/>
      <c r="P73" s="149"/>
      <c r="Q73" s="150"/>
      <c r="R73" s="150"/>
      <c r="S73" s="149"/>
      <c r="T73" s="149"/>
      <c r="U73" s="149"/>
      <c r="V73" s="151"/>
      <c r="W73" s="151"/>
      <c r="X73" s="151"/>
      <c r="Y73" s="152"/>
      <c r="Z73" s="153"/>
      <c r="AA73" s="59">
        <f t="shared" si="17"/>
        <v>0</v>
      </c>
      <c r="AB73" s="152"/>
      <c r="AC73" s="152"/>
      <c r="AD73" s="152"/>
      <c r="AE73" s="152"/>
      <c r="AF73" s="153"/>
      <c r="AG73" s="152"/>
      <c r="AH73" s="147"/>
      <c r="AI73" s="147"/>
      <c r="AJ73" s="59" t="str">
        <f t="shared" si="11"/>
        <v/>
      </c>
      <c r="AK73" s="147"/>
      <c r="AL73" s="147"/>
      <c r="AM73" s="152"/>
      <c r="AN73" s="152"/>
      <c r="AO73" s="153"/>
      <c r="AP73" s="152"/>
      <c r="AQ73" s="147"/>
      <c r="AR73" s="147"/>
      <c r="AS73" s="59" t="str">
        <f t="shared" si="12"/>
        <v/>
      </c>
      <c r="AT73" s="147"/>
      <c r="AU73" s="147"/>
      <c r="AV73" s="147"/>
      <c r="AW73" s="152"/>
      <c r="AX73" s="153"/>
      <c r="AY73" s="152"/>
      <c r="AZ73" s="154"/>
      <c r="BA73" s="147"/>
      <c r="BB73" s="155"/>
      <c r="BC73" s="156"/>
      <c r="BD73" s="171" t="s">
        <v>176</v>
      </c>
      <c r="BE73" s="170">
        <f t="shared" si="13"/>
        <v>0</v>
      </c>
      <c r="BF73" s="171" t="s">
        <v>279</v>
      </c>
      <c r="BG73" s="170">
        <f t="shared" si="14"/>
        <v>0</v>
      </c>
      <c r="BH73" s="152"/>
      <c r="BI73" s="152"/>
      <c r="BJ73" s="152"/>
      <c r="BK73" s="152"/>
      <c r="BL73" s="152"/>
      <c r="BM73" s="152"/>
      <c r="BN73" s="152"/>
      <c r="BO73" s="157"/>
      <c r="BP73" s="157"/>
      <c r="BQ73" s="157"/>
      <c r="BR73" s="158"/>
      <c r="BS73" s="120">
        <f t="shared" si="15"/>
        <v>0</v>
      </c>
      <c r="BT73" s="162"/>
      <c r="BU73" s="163"/>
      <c r="BV73" s="163"/>
      <c r="BW73" s="164"/>
      <c r="BX73" s="165"/>
      <c r="BY73" s="166"/>
      <c r="BZ73" s="163"/>
      <c r="CA73" s="166"/>
      <c r="CB73" s="163"/>
      <c r="CC73" s="167"/>
      <c r="CD73" s="167"/>
      <c r="CE73" s="167"/>
      <c r="CF73" s="167"/>
      <c r="CG73" s="163"/>
      <c r="CH73" s="168"/>
      <c r="CI73" s="103">
        <f t="shared" si="16"/>
        <v>0</v>
      </c>
      <c r="CK73" s="193">
        <f t="shared" si="18"/>
        <v>0</v>
      </c>
      <c r="CL73" s="199"/>
      <c r="CM73" s="199"/>
      <c r="CN73" s="199"/>
      <c r="CO73" s="199"/>
      <c r="CP73" s="199"/>
      <c r="CQ73" s="199"/>
      <c r="CR73" s="199"/>
      <c r="CS73" s="199"/>
      <c r="CT73" s="199"/>
      <c r="CU73" s="199"/>
      <c r="CV73" s="199"/>
      <c r="CW73" s="199"/>
      <c r="CX73" s="192"/>
      <c r="DB73" s="210"/>
      <c r="DC73" s="190"/>
      <c r="DD73" s="206"/>
      <c r="DE73" s="199"/>
      <c r="DF73" s="199"/>
      <c r="DG73" s="199"/>
      <c r="DH73" s="199"/>
      <c r="DI73" s="199"/>
      <c r="DJ73" s="199"/>
      <c r="DK73" s="199"/>
      <c r="DL73" s="199"/>
      <c r="DM73" s="199"/>
      <c r="DN73" s="199"/>
      <c r="DO73" s="199"/>
      <c r="DP73" s="199"/>
      <c r="DQ73" s="192"/>
    </row>
    <row r="74" spans="1:121" s="84" customFormat="1" x14ac:dyDescent="0.15">
      <c r="A74" s="65">
        <v>68</v>
      </c>
      <c r="B74" s="146"/>
      <c r="C74" s="147"/>
      <c r="D74" s="147"/>
      <c r="E74" s="147"/>
      <c r="F74" s="147"/>
      <c r="G74" s="147"/>
      <c r="H74" s="148"/>
      <c r="I74" s="148"/>
      <c r="J74" s="147"/>
      <c r="K74" s="147"/>
      <c r="L74" s="213"/>
      <c r="M74" s="63"/>
      <c r="N74" s="149"/>
      <c r="O74" s="149"/>
      <c r="P74" s="149"/>
      <c r="Q74" s="150"/>
      <c r="R74" s="150"/>
      <c r="S74" s="149"/>
      <c r="T74" s="149"/>
      <c r="U74" s="149"/>
      <c r="V74" s="151"/>
      <c r="W74" s="151"/>
      <c r="X74" s="151"/>
      <c r="Y74" s="152"/>
      <c r="Z74" s="153"/>
      <c r="AA74" s="59">
        <f t="shared" si="17"/>
        <v>0</v>
      </c>
      <c r="AB74" s="152"/>
      <c r="AC74" s="152"/>
      <c r="AD74" s="152"/>
      <c r="AE74" s="152"/>
      <c r="AF74" s="153"/>
      <c r="AG74" s="152"/>
      <c r="AH74" s="147"/>
      <c r="AI74" s="147"/>
      <c r="AJ74" s="59" t="str">
        <f t="shared" si="11"/>
        <v/>
      </c>
      <c r="AK74" s="147"/>
      <c r="AL74" s="147"/>
      <c r="AM74" s="152"/>
      <c r="AN74" s="152"/>
      <c r="AO74" s="153"/>
      <c r="AP74" s="152"/>
      <c r="AQ74" s="147"/>
      <c r="AR74" s="147"/>
      <c r="AS74" s="59" t="str">
        <f t="shared" si="12"/>
        <v/>
      </c>
      <c r="AT74" s="147"/>
      <c r="AU74" s="147"/>
      <c r="AV74" s="147"/>
      <c r="AW74" s="152"/>
      <c r="AX74" s="153"/>
      <c r="AY74" s="152"/>
      <c r="AZ74" s="154"/>
      <c r="BA74" s="147"/>
      <c r="BB74" s="155"/>
      <c r="BC74" s="156"/>
      <c r="BD74" s="171" t="s">
        <v>176</v>
      </c>
      <c r="BE74" s="170">
        <f t="shared" si="13"/>
        <v>0</v>
      </c>
      <c r="BF74" s="171" t="s">
        <v>279</v>
      </c>
      <c r="BG74" s="170">
        <f t="shared" si="14"/>
        <v>0</v>
      </c>
      <c r="BH74" s="152"/>
      <c r="BI74" s="152"/>
      <c r="BJ74" s="152"/>
      <c r="BK74" s="152"/>
      <c r="BL74" s="152"/>
      <c r="BM74" s="152"/>
      <c r="BN74" s="152"/>
      <c r="BO74" s="157"/>
      <c r="BP74" s="157"/>
      <c r="BQ74" s="157"/>
      <c r="BR74" s="158"/>
      <c r="BS74" s="120">
        <f t="shared" si="15"/>
        <v>0</v>
      </c>
      <c r="BT74" s="162"/>
      <c r="BU74" s="163"/>
      <c r="BV74" s="163"/>
      <c r="BW74" s="164"/>
      <c r="BX74" s="165"/>
      <c r="BY74" s="166"/>
      <c r="BZ74" s="163"/>
      <c r="CA74" s="166"/>
      <c r="CB74" s="163"/>
      <c r="CC74" s="167"/>
      <c r="CD74" s="167"/>
      <c r="CE74" s="167"/>
      <c r="CF74" s="167"/>
      <c r="CG74" s="163"/>
      <c r="CH74" s="168"/>
      <c r="CI74" s="103">
        <f t="shared" si="16"/>
        <v>0</v>
      </c>
      <c r="CK74" s="193">
        <f t="shared" si="18"/>
        <v>0</v>
      </c>
      <c r="CL74" s="199"/>
      <c r="CM74" s="199"/>
      <c r="CN74" s="199"/>
      <c r="CO74" s="199"/>
      <c r="CP74" s="199"/>
      <c r="CQ74" s="199"/>
      <c r="CR74" s="199"/>
      <c r="CS74" s="199"/>
      <c r="CT74" s="199"/>
      <c r="CU74" s="199"/>
      <c r="CV74" s="199"/>
      <c r="CW74" s="199"/>
      <c r="CX74" s="192"/>
      <c r="DB74" s="210"/>
      <c r="DC74" s="190"/>
      <c r="DD74" s="206"/>
      <c r="DE74" s="199"/>
      <c r="DF74" s="199"/>
      <c r="DG74" s="199"/>
      <c r="DH74" s="199"/>
      <c r="DI74" s="199"/>
      <c r="DJ74" s="199"/>
      <c r="DK74" s="199"/>
      <c r="DL74" s="199"/>
      <c r="DM74" s="199"/>
      <c r="DN74" s="199"/>
      <c r="DO74" s="199"/>
      <c r="DP74" s="199"/>
      <c r="DQ74" s="192"/>
    </row>
    <row r="75" spans="1:121" s="84" customFormat="1" x14ac:dyDescent="0.15">
      <c r="A75" s="65">
        <v>69</v>
      </c>
      <c r="B75" s="146"/>
      <c r="C75" s="147"/>
      <c r="D75" s="147"/>
      <c r="E75" s="147"/>
      <c r="F75" s="147"/>
      <c r="G75" s="147"/>
      <c r="H75" s="148"/>
      <c r="I75" s="148"/>
      <c r="J75" s="147"/>
      <c r="K75" s="147"/>
      <c r="L75" s="213"/>
      <c r="M75" s="63"/>
      <c r="N75" s="149"/>
      <c r="O75" s="149"/>
      <c r="P75" s="149"/>
      <c r="Q75" s="150"/>
      <c r="R75" s="150"/>
      <c r="S75" s="149"/>
      <c r="T75" s="149"/>
      <c r="U75" s="149"/>
      <c r="V75" s="151"/>
      <c r="W75" s="151"/>
      <c r="X75" s="151"/>
      <c r="Y75" s="152"/>
      <c r="Z75" s="153"/>
      <c r="AA75" s="59">
        <f t="shared" si="17"/>
        <v>0</v>
      </c>
      <c r="AB75" s="152"/>
      <c r="AC75" s="152"/>
      <c r="AD75" s="152"/>
      <c r="AE75" s="152"/>
      <c r="AF75" s="153"/>
      <c r="AG75" s="152"/>
      <c r="AH75" s="147"/>
      <c r="AI75" s="147"/>
      <c r="AJ75" s="59" t="str">
        <f t="shared" si="11"/>
        <v/>
      </c>
      <c r="AK75" s="147"/>
      <c r="AL75" s="147"/>
      <c r="AM75" s="152"/>
      <c r="AN75" s="152"/>
      <c r="AO75" s="153"/>
      <c r="AP75" s="152"/>
      <c r="AQ75" s="147"/>
      <c r="AR75" s="147"/>
      <c r="AS75" s="59" t="str">
        <f t="shared" si="12"/>
        <v/>
      </c>
      <c r="AT75" s="147"/>
      <c r="AU75" s="147"/>
      <c r="AV75" s="147"/>
      <c r="AW75" s="152"/>
      <c r="AX75" s="153"/>
      <c r="AY75" s="152"/>
      <c r="AZ75" s="154"/>
      <c r="BA75" s="147"/>
      <c r="BB75" s="155"/>
      <c r="BC75" s="156"/>
      <c r="BD75" s="171" t="s">
        <v>176</v>
      </c>
      <c r="BE75" s="170">
        <f t="shared" si="13"/>
        <v>0</v>
      </c>
      <c r="BF75" s="171" t="s">
        <v>279</v>
      </c>
      <c r="BG75" s="170">
        <f t="shared" si="14"/>
        <v>0</v>
      </c>
      <c r="BH75" s="152"/>
      <c r="BI75" s="152"/>
      <c r="BJ75" s="152"/>
      <c r="BK75" s="152"/>
      <c r="BL75" s="152"/>
      <c r="BM75" s="152"/>
      <c r="BN75" s="152"/>
      <c r="BO75" s="157"/>
      <c r="BP75" s="157"/>
      <c r="BQ75" s="157"/>
      <c r="BR75" s="158"/>
      <c r="BS75" s="120">
        <f t="shared" si="15"/>
        <v>0</v>
      </c>
      <c r="BT75" s="162"/>
      <c r="BU75" s="163"/>
      <c r="BV75" s="163"/>
      <c r="BW75" s="164"/>
      <c r="BX75" s="165"/>
      <c r="BY75" s="166"/>
      <c r="BZ75" s="163"/>
      <c r="CA75" s="166"/>
      <c r="CB75" s="163"/>
      <c r="CC75" s="167"/>
      <c r="CD75" s="167"/>
      <c r="CE75" s="167"/>
      <c r="CF75" s="167"/>
      <c r="CG75" s="163"/>
      <c r="CH75" s="168"/>
      <c r="CI75" s="103">
        <f t="shared" si="16"/>
        <v>0</v>
      </c>
      <c r="CK75" s="193">
        <f t="shared" si="18"/>
        <v>0</v>
      </c>
      <c r="CL75" s="199"/>
      <c r="CM75" s="199"/>
      <c r="CN75" s="199"/>
      <c r="CO75" s="199"/>
      <c r="CP75" s="199"/>
      <c r="CQ75" s="199"/>
      <c r="CR75" s="199"/>
      <c r="CS75" s="199"/>
      <c r="CT75" s="199"/>
      <c r="CU75" s="199"/>
      <c r="CV75" s="199"/>
      <c r="CW75" s="199"/>
      <c r="CX75" s="192"/>
      <c r="DB75" s="210"/>
      <c r="DC75" s="190"/>
      <c r="DD75" s="206"/>
      <c r="DE75" s="199"/>
      <c r="DF75" s="199"/>
      <c r="DG75" s="199"/>
      <c r="DH75" s="199"/>
      <c r="DI75" s="199"/>
      <c r="DJ75" s="199"/>
      <c r="DK75" s="199"/>
      <c r="DL75" s="199"/>
      <c r="DM75" s="199"/>
      <c r="DN75" s="199"/>
      <c r="DO75" s="199"/>
      <c r="DP75" s="199"/>
      <c r="DQ75" s="192"/>
    </row>
    <row r="76" spans="1:121" s="84" customFormat="1" x14ac:dyDescent="0.15">
      <c r="A76" s="65">
        <v>70</v>
      </c>
      <c r="B76" s="146"/>
      <c r="C76" s="147"/>
      <c r="D76" s="147"/>
      <c r="E76" s="147"/>
      <c r="F76" s="147"/>
      <c r="G76" s="147"/>
      <c r="H76" s="148"/>
      <c r="I76" s="148"/>
      <c r="J76" s="147"/>
      <c r="K76" s="147"/>
      <c r="L76" s="213"/>
      <c r="M76" s="63"/>
      <c r="N76" s="149"/>
      <c r="O76" s="149"/>
      <c r="P76" s="149"/>
      <c r="Q76" s="150"/>
      <c r="R76" s="150"/>
      <c r="S76" s="149"/>
      <c r="T76" s="149"/>
      <c r="U76" s="149"/>
      <c r="V76" s="151"/>
      <c r="W76" s="151"/>
      <c r="X76" s="151"/>
      <c r="Y76" s="152"/>
      <c r="Z76" s="153"/>
      <c r="AA76" s="59">
        <f t="shared" si="17"/>
        <v>0</v>
      </c>
      <c r="AB76" s="152"/>
      <c r="AC76" s="152"/>
      <c r="AD76" s="152"/>
      <c r="AE76" s="152"/>
      <c r="AF76" s="153"/>
      <c r="AG76" s="152"/>
      <c r="AH76" s="147"/>
      <c r="AI76" s="147"/>
      <c r="AJ76" s="59" t="str">
        <f t="shared" si="11"/>
        <v/>
      </c>
      <c r="AK76" s="147"/>
      <c r="AL76" s="147"/>
      <c r="AM76" s="152"/>
      <c r="AN76" s="152"/>
      <c r="AO76" s="153"/>
      <c r="AP76" s="152"/>
      <c r="AQ76" s="147"/>
      <c r="AR76" s="147"/>
      <c r="AS76" s="59" t="str">
        <f t="shared" si="12"/>
        <v/>
      </c>
      <c r="AT76" s="147"/>
      <c r="AU76" s="147"/>
      <c r="AV76" s="147"/>
      <c r="AW76" s="152"/>
      <c r="AX76" s="153"/>
      <c r="AY76" s="152"/>
      <c r="AZ76" s="154"/>
      <c r="BA76" s="147"/>
      <c r="BB76" s="155"/>
      <c r="BC76" s="156"/>
      <c r="BD76" s="171" t="s">
        <v>176</v>
      </c>
      <c r="BE76" s="170">
        <f t="shared" si="13"/>
        <v>0</v>
      </c>
      <c r="BF76" s="171" t="s">
        <v>279</v>
      </c>
      <c r="BG76" s="170">
        <f t="shared" si="14"/>
        <v>0</v>
      </c>
      <c r="BH76" s="152"/>
      <c r="BI76" s="152"/>
      <c r="BJ76" s="152"/>
      <c r="BK76" s="152"/>
      <c r="BL76" s="152"/>
      <c r="BM76" s="152"/>
      <c r="BN76" s="152"/>
      <c r="BO76" s="157"/>
      <c r="BP76" s="157"/>
      <c r="BQ76" s="157"/>
      <c r="BR76" s="158"/>
      <c r="BS76" s="120">
        <f t="shared" si="15"/>
        <v>0</v>
      </c>
      <c r="BT76" s="162"/>
      <c r="BU76" s="163"/>
      <c r="BV76" s="163"/>
      <c r="BW76" s="164"/>
      <c r="BX76" s="165"/>
      <c r="BY76" s="166"/>
      <c r="BZ76" s="163"/>
      <c r="CA76" s="166"/>
      <c r="CB76" s="163"/>
      <c r="CC76" s="167"/>
      <c r="CD76" s="167"/>
      <c r="CE76" s="167"/>
      <c r="CF76" s="167"/>
      <c r="CG76" s="163"/>
      <c r="CH76" s="168"/>
      <c r="CI76" s="103">
        <f t="shared" si="16"/>
        <v>0</v>
      </c>
      <c r="CK76" s="193">
        <f t="shared" si="18"/>
        <v>0</v>
      </c>
      <c r="CL76" s="199"/>
      <c r="CM76" s="199"/>
      <c r="CN76" s="199"/>
      <c r="CO76" s="199"/>
      <c r="CP76" s="199"/>
      <c r="CQ76" s="199"/>
      <c r="CR76" s="199"/>
      <c r="CS76" s="199"/>
      <c r="CT76" s="199"/>
      <c r="CU76" s="199"/>
      <c r="CV76" s="199"/>
      <c r="CW76" s="199"/>
      <c r="CX76" s="192"/>
      <c r="DB76" s="210"/>
      <c r="DC76" s="190"/>
      <c r="DD76" s="206"/>
      <c r="DE76" s="199"/>
      <c r="DF76" s="199"/>
      <c r="DG76" s="199"/>
      <c r="DH76" s="199"/>
      <c r="DI76" s="199"/>
      <c r="DJ76" s="199"/>
      <c r="DK76" s="199"/>
      <c r="DL76" s="199"/>
      <c r="DM76" s="199"/>
      <c r="DN76" s="199"/>
      <c r="DO76" s="199"/>
      <c r="DP76" s="199"/>
      <c r="DQ76" s="192"/>
    </row>
    <row r="77" spans="1:121" s="84" customFormat="1" x14ac:dyDescent="0.15">
      <c r="A77" s="65">
        <v>71</v>
      </c>
      <c r="B77" s="146"/>
      <c r="C77" s="147"/>
      <c r="D77" s="147"/>
      <c r="E77" s="147"/>
      <c r="F77" s="147"/>
      <c r="G77" s="147"/>
      <c r="H77" s="148"/>
      <c r="I77" s="148"/>
      <c r="J77" s="147"/>
      <c r="K77" s="147"/>
      <c r="L77" s="213"/>
      <c r="M77" s="63"/>
      <c r="N77" s="149"/>
      <c r="O77" s="149"/>
      <c r="P77" s="149"/>
      <c r="Q77" s="150"/>
      <c r="R77" s="150"/>
      <c r="S77" s="149"/>
      <c r="T77" s="149"/>
      <c r="U77" s="149"/>
      <c r="V77" s="151"/>
      <c r="W77" s="151"/>
      <c r="X77" s="151"/>
      <c r="Y77" s="152"/>
      <c r="Z77" s="153"/>
      <c r="AA77" s="59">
        <f t="shared" si="17"/>
        <v>0</v>
      </c>
      <c r="AB77" s="152"/>
      <c r="AC77" s="152"/>
      <c r="AD77" s="152"/>
      <c r="AE77" s="152"/>
      <c r="AF77" s="153"/>
      <c r="AG77" s="152"/>
      <c r="AH77" s="147"/>
      <c r="AI77" s="147"/>
      <c r="AJ77" s="59" t="str">
        <f t="shared" si="11"/>
        <v/>
      </c>
      <c r="AK77" s="147"/>
      <c r="AL77" s="147"/>
      <c r="AM77" s="152"/>
      <c r="AN77" s="152"/>
      <c r="AO77" s="153"/>
      <c r="AP77" s="152"/>
      <c r="AQ77" s="147"/>
      <c r="AR77" s="147"/>
      <c r="AS77" s="59" t="str">
        <f t="shared" si="12"/>
        <v/>
      </c>
      <c r="AT77" s="147"/>
      <c r="AU77" s="147"/>
      <c r="AV77" s="147"/>
      <c r="AW77" s="152"/>
      <c r="AX77" s="153"/>
      <c r="AY77" s="152"/>
      <c r="AZ77" s="154"/>
      <c r="BA77" s="147"/>
      <c r="BB77" s="155"/>
      <c r="BC77" s="156"/>
      <c r="BD77" s="171" t="s">
        <v>176</v>
      </c>
      <c r="BE77" s="170">
        <f t="shared" si="13"/>
        <v>0</v>
      </c>
      <c r="BF77" s="171" t="s">
        <v>279</v>
      </c>
      <c r="BG77" s="170">
        <f t="shared" si="14"/>
        <v>0</v>
      </c>
      <c r="BH77" s="152"/>
      <c r="BI77" s="152"/>
      <c r="BJ77" s="152"/>
      <c r="BK77" s="152"/>
      <c r="BL77" s="152"/>
      <c r="BM77" s="152"/>
      <c r="BN77" s="152"/>
      <c r="BO77" s="157"/>
      <c r="BP77" s="157"/>
      <c r="BQ77" s="157"/>
      <c r="BR77" s="158"/>
      <c r="BS77" s="120">
        <f t="shared" si="15"/>
        <v>0</v>
      </c>
      <c r="BT77" s="162"/>
      <c r="BU77" s="163"/>
      <c r="BV77" s="163"/>
      <c r="BW77" s="164"/>
      <c r="BX77" s="165"/>
      <c r="BY77" s="166"/>
      <c r="BZ77" s="163"/>
      <c r="CA77" s="166"/>
      <c r="CB77" s="163"/>
      <c r="CC77" s="167"/>
      <c r="CD77" s="167"/>
      <c r="CE77" s="167"/>
      <c r="CF77" s="167"/>
      <c r="CG77" s="163"/>
      <c r="CH77" s="168"/>
      <c r="CI77" s="103">
        <f t="shared" si="16"/>
        <v>0</v>
      </c>
      <c r="CK77" s="193">
        <f t="shared" si="18"/>
        <v>0</v>
      </c>
      <c r="CL77" s="199"/>
      <c r="CM77" s="199"/>
      <c r="CN77" s="199"/>
      <c r="CO77" s="199"/>
      <c r="CP77" s="199"/>
      <c r="CQ77" s="199"/>
      <c r="CR77" s="199"/>
      <c r="CS77" s="199"/>
      <c r="CT77" s="199"/>
      <c r="CU77" s="199"/>
      <c r="CV77" s="199"/>
      <c r="CW77" s="199"/>
      <c r="CX77" s="192"/>
      <c r="DB77" s="210"/>
      <c r="DC77" s="190"/>
      <c r="DD77" s="206"/>
      <c r="DE77" s="199"/>
      <c r="DF77" s="199"/>
      <c r="DG77" s="199"/>
      <c r="DH77" s="199"/>
      <c r="DI77" s="199"/>
      <c r="DJ77" s="199"/>
      <c r="DK77" s="199"/>
      <c r="DL77" s="199"/>
      <c r="DM77" s="199"/>
      <c r="DN77" s="199"/>
      <c r="DO77" s="199"/>
      <c r="DP77" s="199"/>
      <c r="DQ77" s="192"/>
    </row>
    <row r="78" spans="1:121" s="84" customFormat="1" x14ac:dyDescent="0.15">
      <c r="A78" s="65">
        <v>72</v>
      </c>
      <c r="B78" s="146"/>
      <c r="C78" s="147"/>
      <c r="D78" s="147"/>
      <c r="E78" s="147"/>
      <c r="F78" s="147"/>
      <c r="G78" s="147"/>
      <c r="H78" s="148"/>
      <c r="I78" s="148"/>
      <c r="J78" s="147"/>
      <c r="K78" s="147"/>
      <c r="L78" s="213"/>
      <c r="M78" s="63"/>
      <c r="N78" s="149"/>
      <c r="O78" s="149"/>
      <c r="P78" s="149"/>
      <c r="Q78" s="150"/>
      <c r="R78" s="150"/>
      <c r="S78" s="149"/>
      <c r="T78" s="149"/>
      <c r="U78" s="149"/>
      <c r="V78" s="151"/>
      <c r="W78" s="151"/>
      <c r="X78" s="151"/>
      <c r="Y78" s="152"/>
      <c r="Z78" s="153"/>
      <c r="AA78" s="59">
        <f t="shared" si="17"/>
        <v>0</v>
      </c>
      <c r="AB78" s="152"/>
      <c r="AC78" s="152"/>
      <c r="AD78" s="152"/>
      <c r="AE78" s="152"/>
      <c r="AF78" s="153"/>
      <c r="AG78" s="152"/>
      <c r="AH78" s="147"/>
      <c r="AI78" s="147"/>
      <c r="AJ78" s="59" t="str">
        <f t="shared" si="11"/>
        <v/>
      </c>
      <c r="AK78" s="147"/>
      <c r="AL78" s="147"/>
      <c r="AM78" s="152"/>
      <c r="AN78" s="152"/>
      <c r="AO78" s="153"/>
      <c r="AP78" s="152"/>
      <c r="AQ78" s="147"/>
      <c r="AR78" s="147"/>
      <c r="AS78" s="59" t="str">
        <f t="shared" si="12"/>
        <v/>
      </c>
      <c r="AT78" s="147"/>
      <c r="AU78" s="147"/>
      <c r="AV78" s="147"/>
      <c r="AW78" s="152"/>
      <c r="AX78" s="153"/>
      <c r="AY78" s="152"/>
      <c r="AZ78" s="154"/>
      <c r="BA78" s="147"/>
      <c r="BB78" s="155"/>
      <c r="BC78" s="156"/>
      <c r="BD78" s="171" t="s">
        <v>176</v>
      </c>
      <c r="BE78" s="170">
        <f t="shared" si="13"/>
        <v>0</v>
      </c>
      <c r="BF78" s="171" t="s">
        <v>279</v>
      </c>
      <c r="BG78" s="170">
        <f t="shared" si="14"/>
        <v>0</v>
      </c>
      <c r="BH78" s="152"/>
      <c r="BI78" s="152"/>
      <c r="BJ78" s="152"/>
      <c r="BK78" s="152"/>
      <c r="BL78" s="152"/>
      <c r="BM78" s="152"/>
      <c r="BN78" s="152"/>
      <c r="BO78" s="157"/>
      <c r="BP78" s="157"/>
      <c r="BQ78" s="157"/>
      <c r="BR78" s="158"/>
      <c r="BS78" s="120">
        <f t="shared" si="15"/>
        <v>0</v>
      </c>
      <c r="BT78" s="162"/>
      <c r="BU78" s="163"/>
      <c r="BV78" s="163"/>
      <c r="BW78" s="164"/>
      <c r="BX78" s="165"/>
      <c r="BY78" s="166"/>
      <c r="BZ78" s="163"/>
      <c r="CA78" s="166"/>
      <c r="CB78" s="163"/>
      <c r="CC78" s="167"/>
      <c r="CD78" s="167"/>
      <c r="CE78" s="167"/>
      <c r="CF78" s="167"/>
      <c r="CG78" s="163"/>
      <c r="CH78" s="168"/>
      <c r="CI78" s="103">
        <f t="shared" si="16"/>
        <v>0</v>
      </c>
      <c r="CK78" s="193">
        <f t="shared" si="18"/>
        <v>0</v>
      </c>
      <c r="CL78" s="199"/>
      <c r="CM78" s="199"/>
      <c r="CN78" s="199"/>
      <c r="CO78" s="199"/>
      <c r="CP78" s="199"/>
      <c r="CQ78" s="199"/>
      <c r="CR78" s="199"/>
      <c r="CS78" s="199"/>
      <c r="CT78" s="199"/>
      <c r="CU78" s="199"/>
      <c r="CV78" s="199"/>
      <c r="CW78" s="199"/>
      <c r="CX78" s="192"/>
      <c r="DB78" s="210"/>
      <c r="DC78" s="190"/>
      <c r="DD78" s="206"/>
      <c r="DE78" s="199"/>
      <c r="DF78" s="199"/>
      <c r="DG78" s="199"/>
      <c r="DH78" s="199"/>
      <c r="DI78" s="199"/>
      <c r="DJ78" s="199"/>
      <c r="DK78" s="199"/>
      <c r="DL78" s="199"/>
      <c r="DM78" s="199"/>
      <c r="DN78" s="199"/>
      <c r="DO78" s="199"/>
      <c r="DP78" s="199"/>
      <c r="DQ78" s="192"/>
    </row>
    <row r="79" spans="1:121" s="84" customFormat="1" x14ac:dyDescent="0.15">
      <c r="A79" s="65">
        <v>73</v>
      </c>
      <c r="B79" s="146"/>
      <c r="C79" s="147"/>
      <c r="D79" s="147"/>
      <c r="E79" s="147"/>
      <c r="F79" s="147"/>
      <c r="G79" s="147"/>
      <c r="H79" s="148"/>
      <c r="I79" s="148"/>
      <c r="J79" s="147"/>
      <c r="K79" s="147"/>
      <c r="L79" s="213"/>
      <c r="M79" s="63"/>
      <c r="N79" s="149"/>
      <c r="O79" s="149"/>
      <c r="P79" s="149"/>
      <c r="Q79" s="150"/>
      <c r="R79" s="150"/>
      <c r="S79" s="149"/>
      <c r="T79" s="149"/>
      <c r="U79" s="149"/>
      <c r="V79" s="151"/>
      <c r="W79" s="151"/>
      <c r="X79" s="151"/>
      <c r="Y79" s="152"/>
      <c r="Z79" s="153"/>
      <c r="AA79" s="59">
        <f t="shared" si="17"/>
        <v>0</v>
      </c>
      <c r="AB79" s="152"/>
      <c r="AC79" s="152"/>
      <c r="AD79" s="152"/>
      <c r="AE79" s="152"/>
      <c r="AF79" s="153"/>
      <c r="AG79" s="152"/>
      <c r="AH79" s="147"/>
      <c r="AI79" s="147"/>
      <c r="AJ79" s="59" t="str">
        <f t="shared" si="11"/>
        <v/>
      </c>
      <c r="AK79" s="147"/>
      <c r="AL79" s="147"/>
      <c r="AM79" s="152"/>
      <c r="AN79" s="152"/>
      <c r="AO79" s="153"/>
      <c r="AP79" s="152"/>
      <c r="AQ79" s="147"/>
      <c r="AR79" s="147"/>
      <c r="AS79" s="59" t="str">
        <f t="shared" si="12"/>
        <v/>
      </c>
      <c r="AT79" s="147"/>
      <c r="AU79" s="147"/>
      <c r="AV79" s="147"/>
      <c r="AW79" s="152"/>
      <c r="AX79" s="153"/>
      <c r="AY79" s="152"/>
      <c r="AZ79" s="154"/>
      <c r="BA79" s="147"/>
      <c r="BB79" s="155"/>
      <c r="BC79" s="156"/>
      <c r="BD79" s="171" t="s">
        <v>176</v>
      </c>
      <c r="BE79" s="170">
        <f t="shared" si="13"/>
        <v>0</v>
      </c>
      <c r="BF79" s="171" t="s">
        <v>279</v>
      </c>
      <c r="BG79" s="170">
        <f t="shared" si="14"/>
        <v>0</v>
      </c>
      <c r="BH79" s="152"/>
      <c r="BI79" s="152"/>
      <c r="BJ79" s="152"/>
      <c r="BK79" s="152"/>
      <c r="BL79" s="152"/>
      <c r="BM79" s="152"/>
      <c r="BN79" s="152"/>
      <c r="BO79" s="157"/>
      <c r="BP79" s="157"/>
      <c r="BQ79" s="157"/>
      <c r="BR79" s="158"/>
      <c r="BS79" s="120">
        <f t="shared" si="15"/>
        <v>0</v>
      </c>
      <c r="BT79" s="162"/>
      <c r="BU79" s="163"/>
      <c r="BV79" s="163"/>
      <c r="BW79" s="164"/>
      <c r="BX79" s="165"/>
      <c r="BY79" s="166"/>
      <c r="BZ79" s="163"/>
      <c r="CA79" s="166"/>
      <c r="CB79" s="163"/>
      <c r="CC79" s="167"/>
      <c r="CD79" s="167"/>
      <c r="CE79" s="167"/>
      <c r="CF79" s="167"/>
      <c r="CG79" s="163"/>
      <c r="CH79" s="168"/>
      <c r="CI79" s="103">
        <f t="shared" si="16"/>
        <v>0</v>
      </c>
      <c r="CK79" s="193">
        <f t="shared" si="18"/>
        <v>0</v>
      </c>
      <c r="CL79" s="199"/>
      <c r="CM79" s="199"/>
      <c r="CN79" s="199"/>
      <c r="CO79" s="199"/>
      <c r="CP79" s="199"/>
      <c r="CQ79" s="199"/>
      <c r="CR79" s="199"/>
      <c r="CS79" s="199"/>
      <c r="CT79" s="199"/>
      <c r="CU79" s="199"/>
      <c r="CV79" s="199"/>
      <c r="CW79" s="199"/>
      <c r="CX79" s="192"/>
      <c r="DB79" s="210"/>
      <c r="DC79" s="190"/>
      <c r="DD79" s="206"/>
      <c r="DE79" s="199"/>
      <c r="DF79" s="199"/>
      <c r="DG79" s="199"/>
      <c r="DH79" s="199"/>
      <c r="DI79" s="199"/>
      <c r="DJ79" s="199"/>
      <c r="DK79" s="199"/>
      <c r="DL79" s="199"/>
      <c r="DM79" s="199"/>
      <c r="DN79" s="199"/>
      <c r="DO79" s="199"/>
      <c r="DP79" s="199"/>
      <c r="DQ79" s="192"/>
    </row>
    <row r="80" spans="1:121" s="84" customFormat="1" x14ac:dyDescent="0.15">
      <c r="A80" s="65">
        <v>74</v>
      </c>
      <c r="B80" s="146"/>
      <c r="C80" s="147"/>
      <c r="D80" s="147"/>
      <c r="E80" s="147"/>
      <c r="F80" s="147"/>
      <c r="G80" s="147"/>
      <c r="H80" s="148"/>
      <c r="I80" s="148"/>
      <c r="J80" s="147"/>
      <c r="K80" s="147"/>
      <c r="L80" s="213"/>
      <c r="M80" s="63"/>
      <c r="N80" s="149"/>
      <c r="O80" s="149"/>
      <c r="P80" s="149"/>
      <c r="Q80" s="150"/>
      <c r="R80" s="150"/>
      <c r="S80" s="149"/>
      <c r="T80" s="149"/>
      <c r="U80" s="149"/>
      <c r="V80" s="151"/>
      <c r="W80" s="151"/>
      <c r="X80" s="151"/>
      <c r="Y80" s="152"/>
      <c r="Z80" s="153"/>
      <c r="AA80" s="59">
        <f t="shared" si="17"/>
        <v>0</v>
      </c>
      <c r="AB80" s="152"/>
      <c r="AC80" s="152"/>
      <c r="AD80" s="152"/>
      <c r="AE80" s="152"/>
      <c r="AF80" s="153"/>
      <c r="AG80" s="152"/>
      <c r="AH80" s="147"/>
      <c r="AI80" s="147"/>
      <c r="AJ80" s="59" t="str">
        <f t="shared" si="11"/>
        <v/>
      </c>
      <c r="AK80" s="147"/>
      <c r="AL80" s="147"/>
      <c r="AM80" s="152"/>
      <c r="AN80" s="152"/>
      <c r="AO80" s="153"/>
      <c r="AP80" s="152"/>
      <c r="AQ80" s="147"/>
      <c r="AR80" s="147"/>
      <c r="AS80" s="59" t="str">
        <f t="shared" si="12"/>
        <v/>
      </c>
      <c r="AT80" s="147"/>
      <c r="AU80" s="147"/>
      <c r="AV80" s="147"/>
      <c r="AW80" s="152"/>
      <c r="AX80" s="153"/>
      <c r="AY80" s="152"/>
      <c r="AZ80" s="154"/>
      <c r="BA80" s="147"/>
      <c r="BB80" s="155"/>
      <c r="BC80" s="156"/>
      <c r="BD80" s="171" t="s">
        <v>176</v>
      </c>
      <c r="BE80" s="170">
        <f t="shared" si="13"/>
        <v>0</v>
      </c>
      <c r="BF80" s="171" t="s">
        <v>279</v>
      </c>
      <c r="BG80" s="170">
        <f t="shared" si="14"/>
        <v>0</v>
      </c>
      <c r="BH80" s="152"/>
      <c r="BI80" s="152"/>
      <c r="BJ80" s="152"/>
      <c r="BK80" s="152"/>
      <c r="BL80" s="152"/>
      <c r="BM80" s="152"/>
      <c r="BN80" s="152"/>
      <c r="BO80" s="157"/>
      <c r="BP80" s="157"/>
      <c r="BQ80" s="157"/>
      <c r="BR80" s="158"/>
      <c r="BS80" s="120">
        <f t="shared" si="15"/>
        <v>0</v>
      </c>
      <c r="BT80" s="162"/>
      <c r="BU80" s="163"/>
      <c r="BV80" s="163"/>
      <c r="BW80" s="164"/>
      <c r="BX80" s="165"/>
      <c r="BY80" s="166"/>
      <c r="BZ80" s="163"/>
      <c r="CA80" s="166"/>
      <c r="CB80" s="163"/>
      <c r="CC80" s="167"/>
      <c r="CD80" s="167"/>
      <c r="CE80" s="167"/>
      <c r="CF80" s="167"/>
      <c r="CG80" s="163"/>
      <c r="CH80" s="168"/>
      <c r="CI80" s="103">
        <f t="shared" si="16"/>
        <v>0</v>
      </c>
      <c r="CK80" s="193">
        <f t="shared" si="18"/>
        <v>0</v>
      </c>
      <c r="CL80" s="199"/>
      <c r="CM80" s="199"/>
      <c r="CN80" s="199"/>
      <c r="CO80" s="199"/>
      <c r="CP80" s="199"/>
      <c r="CQ80" s="199"/>
      <c r="CR80" s="199"/>
      <c r="CS80" s="199"/>
      <c r="CT80" s="199"/>
      <c r="CU80" s="199"/>
      <c r="CV80" s="199"/>
      <c r="CW80" s="199"/>
      <c r="CX80" s="192"/>
      <c r="DB80" s="210"/>
      <c r="DC80" s="190"/>
      <c r="DD80" s="206"/>
      <c r="DE80" s="199"/>
      <c r="DF80" s="199"/>
      <c r="DG80" s="199"/>
      <c r="DH80" s="199"/>
      <c r="DI80" s="199"/>
      <c r="DJ80" s="199"/>
      <c r="DK80" s="199"/>
      <c r="DL80" s="199"/>
      <c r="DM80" s="199"/>
      <c r="DN80" s="199"/>
      <c r="DO80" s="199"/>
      <c r="DP80" s="199"/>
      <c r="DQ80" s="192"/>
    </row>
    <row r="81" spans="1:121" s="84" customFormat="1" x14ac:dyDescent="0.15">
      <c r="A81" s="65">
        <v>75</v>
      </c>
      <c r="B81" s="146"/>
      <c r="C81" s="147"/>
      <c r="D81" s="147"/>
      <c r="E81" s="147"/>
      <c r="F81" s="147"/>
      <c r="G81" s="147"/>
      <c r="H81" s="148"/>
      <c r="I81" s="148"/>
      <c r="J81" s="147"/>
      <c r="K81" s="147"/>
      <c r="L81" s="213"/>
      <c r="M81" s="63"/>
      <c r="N81" s="149"/>
      <c r="O81" s="149"/>
      <c r="P81" s="149"/>
      <c r="Q81" s="150"/>
      <c r="R81" s="150"/>
      <c r="S81" s="149"/>
      <c r="T81" s="149"/>
      <c r="U81" s="149"/>
      <c r="V81" s="151"/>
      <c r="W81" s="151"/>
      <c r="X81" s="151"/>
      <c r="Y81" s="152"/>
      <c r="Z81" s="153"/>
      <c r="AA81" s="59">
        <f t="shared" si="17"/>
        <v>0</v>
      </c>
      <c r="AB81" s="152"/>
      <c r="AC81" s="152"/>
      <c r="AD81" s="152"/>
      <c r="AE81" s="152"/>
      <c r="AF81" s="153"/>
      <c r="AG81" s="152"/>
      <c r="AH81" s="147"/>
      <c r="AI81" s="147"/>
      <c r="AJ81" s="59" t="str">
        <f t="shared" si="11"/>
        <v/>
      </c>
      <c r="AK81" s="147"/>
      <c r="AL81" s="147"/>
      <c r="AM81" s="152"/>
      <c r="AN81" s="152"/>
      <c r="AO81" s="153"/>
      <c r="AP81" s="152"/>
      <c r="AQ81" s="147"/>
      <c r="AR81" s="147"/>
      <c r="AS81" s="59" t="str">
        <f t="shared" si="12"/>
        <v/>
      </c>
      <c r="AT81" s="147"/>
      <c r="AU81" s="147"/>
      <c r="AV81" s="147"/>
      <c r="AW81" s="152"/>
      <c r="AX81" s="153"/>
      <c r="AY81" s="152"/>
      <c r="AZ81" s="154"/>
      <c r="BA81" s="147"/>
      <c r="BB81" s="155"/>
      <c r="BC81" s="156"/>
      <c r="BD81" s="171" t="s">
        <v>176</v>
      </c>
      <c r="BE81" s="170">
        <f t="shared" si="13"/>
        <v>0</v>
      </c>
      <c r="BF81" s="171" t="s">
        <v>279</v>
      </c>
      <c r="BG81" s="170">
        <f t="shared" si="14"/>
        <v>0</v>
      </c>
      <c r="BH81" s="152"/>
      <c r="BI81" s="152"/>
      <c r="BJ81" s="152"/>
      <c r="BK81" s="152"/>
      <c r="BL81" s="152"/>
      <c r="BM81" s="152"/>
      <c r="BN81" s="152"/>
      <c r="BO81" s="157"/>
      <c r="BP81" s="157"/>
      <c r="BQ81" s="157"/>
      <c r="BR81" s="158"/>
      <c r="BS81" s="120">
        <f t="shared" si="15"/>
        <v>0</v>
      </c>
      <c r="BT81" s="162"/>
      <c r="BU81" s="163"/>
      <c r="BV81" s="163"/>
      <c r="BW81" s="164"/>
      <c r="BX81" s="165"/>
      <c r="BY81" s="166"/>
      <c r="BZ81" s="163"/>
      <c r="CA81" s="166"/>
      <c r="CB81" s="163"/>
      <c r="CC81" s="167"/>
      <c r="CD81" s="167"/>
      <c r="CE81" s="167"/>
      <c r="CF81" s="167"/>
      <c r="CG81" s="163"/>
      <c r="CH81" s="168"/>
      <c r="CI81" s="103">
        <f t="shared" si="16"/>
        <v>0</v>
      </c>
      <c r="CK81" s="193">
        <f t="shared" si="18"/>
        <v>0</v>
      </c>
      <c r="CL81" s="199"/>
      <c r="CM81" s="199"/>
      <c r="CN81" s="199"/>
      <c r="CO81" s="199"/>
      <c r="CP81" s="199"/>
      <c r="CQ81" s="199"/>
      <c r="CR81" s="199"/>
      <c r="CS81" s="199"/>
      <c r="CT81" s="199"/>
      <c r="CU81" s="199"/>
      <c r="CV81" s="199"/>
      <c r="CW81" s="199"/>
      <c r="CX81" s="192"/>
      <c r="DB81" s="210"/>
      <c r="DC81" s="190"/>
      <c r="DD81" s="206"/>
      <c r="DE81" s="199"/>
      <c r="DF81" s="199"/>
      <c r="DG81" s="199"/>
      <c r="DH81" s="199"/>
      <c r="DI81" s="199"/>
      <c r="DJ81" s="199"/>
      <c r="DK81" s="199"/>
      <c r="DL81" s="199"/>
      <c r="DM81" s="199"/>
      <c r="DN81" s="199"/>
      <c r="DO81" s="199"/>
      <c r="DP81" s="199"/>
      <c r="DQ81" s="192"/>
    </row>
    <row r="82" spans="1:121" s="84" customFormat="1" x14ac:dyDescent="0.15">
      <c r="A82" s="65">
        <v>76</v>
      </c>
      <c r="B82" s="146"/>
      <c r="C82" s="147"/>
      <c r="D82" s="147"/>
      <c r="E82" s="147"/>
      <c r="F82" s="147"/>
      <c r="G82" s="147"/>
      <c r="H82" s="148"/>
      <c r="I82" s="148"/>
      <c r="J82" s="147"/>
      <c r="K82" s="147"/>
      <c r="L82" s="213"/>
      <c r="M82" s="63"/>
      <c r="N82" s="149"/>
      <c r="O82" s="149"/>
      <c r="P82" s="149"/>
      <c r="Q82" s="150"/>
      <c r="R82" s="150"/>
      <c r="S82" s="149"/>
      <c r="T82" s="149"/>
      <c r="U82" s="149"/>
      <c r="V82" s="151"/>
      <c r="W82" s="151"/>
      <c r="X82" s="151"/>
      <c r="Y82" s="152"/>
      <c r="Z82" s="153"/>
      <c r="AA82" s="59">
        <f t="shared" si="17"/>
        <v>0</v>
      </c>
      <c r="AB82" s="152"/>
      <c r="AC82" s="152"/>
      <c r="AD82" s="152"/>
      <c r="AE82" s="152"/>
      <c r="AF82" s="153"/>
      <c r="AG82" s="152"/>
      <c r="AH82" s="147"/>
      <c r="AI82" s="147"/>
      <c r="AJ82" s="59" t="str">
        <f t="shared" si="11"/>
        <v/>
      </c>
      <c r="AK82" s="147"/>
      <c r="AL82" s="147"/>
      <c r="AM82" s="152"/>
      <c r="AN82" s="152"/>
      <c r="AO82" s="153"/>
      <c r="AP82" s="152"/>
      <c r="AQ82" s="147"/>
      <c r="AR82" s="147"/>
      <c r="AS82" s="59" t="str">
        <f t="shared" si="12"/>
        <v/>
      </c>
      <c r="AT82" s="147"/>
      <c r="AU82" s="147"/>
      <c r="AV82" s="147"/>
      <c r="AW82" s="152"/>
      <c r="AX82" s="153"/>
      <c r="AY82" s="152"/>
      <c r="AZ82" s="154"/>
      <c r="BA82" s="147"/>
      <c r="BB82" s="155"/>
      <c r="BC82" s="156"/>
      <c r="BD82" s="171" t="s">
        <v>176</v>
      </c>
      <c r="BE82" s="170">
        <f t="shared" si="13"/>
        <v>0</v>
      </c>
      <c r="BF82" s="171" t="s">
        <v>279</v>
      </c>
      <c r="BG82" s="170">
        <f t="shared" si="14"/>
        <v>0</v>
      </c>
      <c r="BH82" s="152"/>
      <c r="BI82" s="152"/>
      <c r="BJ82" s="152"/>
      <c r="BK82" s="152"/>
      <c r="BL82" s="152"/>
      <c r="BM82" s="152"/>
      <c r="BN82" s="152"/>
      <c r="BO82" s="157"/>
      <c r="BP82" s="157"/>
      <c r="BQ82" s="157"/>
      <c r="BR82" s="158"/>
      <c r="BS82" s="120">
        <f t="shared" si="15"/>
        <v>0</v>
      </c>
      <c r="BT82" s="162"/>
      <c r="BU82" s="163"/>
      <c r="BV82" s="163"/>
      <c r="BW82" s="164"/>
      <c r="BX82" s="165"/>
      <c r="BY82" s="166"/>
      <c r="BZ82" s="163"/>
      <c r="CA82" s="166"/>
      <c r="CB82" s="163"/>
      <c r="CC82" s="167"/>
      <c r="CD82" s="167"/>
      <c r="CE82" s="167"/>
      <c r="CF82" s="167"/>
      <c r="CG82" s="163"/>
      <c r="CH82" s="168"/>
      <c r="CI82" s="103">
        <f t="shared" si="16"/>
        <v>0</v>
      </c>
      <c r="CK82" s="193">
        <f t="shared" si="18"/>
        <v>0</v>
      </c>
      <c r="CL82" s="199"/>
      <c r="CM82" s="199"/>
      <c r="CN82" s="199"/>
      <c r="CO82" s="199"/>
      <c r="CP82" s="199"/>
      <c r="CQ82" s="199"/>
      <c r="CR82" s="199"/>
      <c r="CS82" s="199"/>
      <c r="CT82" s="199"/>
      <c r="CU82" s="199"/>
      <c r="CV82" s="199"/>
      <c r="CW82" s="199"/>
      <c r="CX82" s="192"/>
      <c r="DB82" s="210"/>
      <c r="DC82" s="190"/>
      <c r="DD82" s="206"/>
      <c r="DE82" s="199"/>
      <c r="DF82" s="199"/>
      <c r="DG82" s="199"/>
      <c r="DH82" s="199"/>
      <c r="DI82" s="199"/>
      <c r="DJ82" s="199"/>
      <c r="DK82" s="199"/>
      <c r="DL82" s="199"/>
      <c r="DM82" s="199"/>
      <c r="DN82" s="199"/>
      <c r="DO82" s="199"/>
      <c r="DP82" s="199"/>
      <c r="DQ82" s="192"/>
    </row>
    <row r="83" spans="1:121" s="84" customFormat="1" x14ac:dyDescent="0.15">
      <c r="A83" s="65">
        <v>77</v>
      </c>
      <c r="B83" s="146"/>
      <c r="C83" s="147"/>
      <c r="D83" s="147"/>
      <c r="E83" s="147"/>
      <c r="F83" s="147"/>
      <c r="G83" s="147"/>
      <c r="H83" s="148"/>
      <c r="I83" s="148"/>
      <c r="J83" s="147"/>
      <c r="K83" s="147"/>
      <c r="L83" s="213"/>
      <c r="M83" s="63"/>
      <c r="N83" s="149"/>
      <c r="O83" s="149"/>
      <c r="P83" s="149"/>
      <c r="Q83" s="150"/>
      <c r="R83" s="150"/>
      <c r="S83" s="149"/>
      <c r="T83" s="149"/>
      <c r="U83" s="149"/>
      <c r="V83" s="151"/>
      <c r="W83" s="151"/>
      <c r="X83" s="151"/>
      <c r="Y83" s="152"/>
      <c r="Z83" s="153"/>
      <c r="AA83" s="59">
        <f t="shared" si="17"/>
        <v>0</v>
      </c>
      <c r="AB83" s="152"/>
      <c r="AC83" s="152"/>
      <c r="AD83" s="152"/>
      <c r="AE83" s="152"/>
      <c r="AF83" s="153"/>
      <c r="AG83" s="152"/>
      <c r="AH83" s="147"/>
      <c r="AI83" s="147"/>
      <c r="AJ83" s="59" t="str">
        <f t="shared" si="11"/>
        <v/>
      </c>
      <c r="AK83" s="147"/>
      <c r="AL83" s="147"/>
      <c r="AM83" s="152"/>
      <c r="AN83" s="152"/>
      <c r="AO83" s="153"/>
      <c r="AP83" s="152"/>
      <c r="AQ83" s="147"/>
      <c r="AR83" s="147"/>
      <c r="AS83" s="59" t="str">
        <f t="shared" si="12"/>
        <v/>
      </c>
      <c r="AT83" s="147"/>
      <c r="AU83" s="147"/>
      <c r="AV83" s="147"/>
      <c r="AW83" s="152"/>
      <c r="AX83" s="153"/>
      <c r="AY83" s="152"/>
      <c r="AZ83" s="154"/>
      <c r="BA83" s="147"/>
      <c r="BB83" s="155"/>
      <c r="BC83" s="156"/>
      <c r="BD83" s="171" t="s">
        <v>176</v>
      </c>
      <c r="BE83" s="170">
        <f t="shared" si="13"/>
        <v>0</v>
      </c>
      <c r="BF83" s="171" t="s">
        <v>279</v>
      </c>
      <c r="BG83" s="170">
        <f t="shared" si="14"/>
        <v>0</v>
      </c>
      <c r="BH83" s="152"/>
      <c r="BI83" s="152"/>
      <c r="BJ83" s="152"/>
      <c r="BK83" s="152"/>
      <c r="BL83" s="152"/>
      <c r="BM83" s="152"/>
      <c r="BN83" s="152"/>
      <c r="BO83" s="157"/>
      <c r="BP83" s="157"/>
      <c r="BQ83" s="157"/>
      <c r="BR83" s="158"/>
      <c r="BS83" s="120">
        <f t="shared" si="15"/>
        <v>0</v>
      </c>
      <c r="BT83" s="162"/>
      <c r="BU83" s="163"/>
      <c r="BV83" s="163"/>
      <c r="BW83" s="164"/>
      <c r="BX83" s="165"/>
      <c r="BY83" s="166"/>
      <c r="BZ83" s="163"/>
      <c r="CA83" s="166"/>
      <c r="CB83" s="163"/>
      <c r="CC83" s="167"/>
      <c r="CD83" s="167"/>
      <c r="CE83" s="167"/>
      <c r="CF83" s="167"/>
      <c r="CG83" s="163"/>
      <c r="CH83" s="168"/>
      <c r="CI83" s="103">
        <f t="shared" si="16"/>
        <v>0</v>
      </c>
      <c r="CK83" s="193">
        <f t="shared" si="18"/>
        <v>0</v>
      </c>
      <c r="CL83" s="199"/>
      <c r="CM83" s="199"/>
      <c r="CN83" s="199"/>
      <c r="CO83" s="199"/>
      <c r="CP83" s="199"/>
      <c r="CQ83" s="199"/>
      <c r="CR83" s="199"/>
      <c r="CS83" s="199"/>
      <c r="CT83" s="199"/>
      <c r="CU83" s="199"/>
      <c r="CV83" s="199"/>
      <c r="CW83" s="199"/>
      <c r="CX83" s="192"/>
      <c r="DB83" s="210"/>
      <c r="DC83" s="190"/>
      <c r="DD83" s="206"/>
      <c r="DE83" s="199"/>
      <c r="DF83" s="199"/>
      <c r="DG83" s="199"/>
      <c r="DH83" s="199"/>
      <c r="DI83" s="199"/>
      <c r="DJ83" s="199"/>
      <c r="DK83" s="199"/>
      <c r="DL83" s="199"/>
      <c r="DM83" s="199"/>
      <c r="DN83" s="199"/>
      <c r="DO83" s="199"/>
      <c r="DP83" s="199"/>
      <c r="DQ83" s="192"/>
    </row>
    <row r="84" spans="1:121" s="84" customFormat="1" x14ac:dyDescent="0.15">
      <c r="A84" s="65">
        <v>78</v>
      </c>
      <c r="B84" s="146"/>
      <c r="C84" s="147"/>
      <c r="D84" s="147"/>
      <c r="E84" s="147"/>
      <c r="F84" s="147"/>
      <c r="G84" s="147"/>
      <c r="H84" s="148"/>
      <c r="I84" s="148"/>
      <c r="J84" s="147"/>
      <c r="K84" s="147"/>
      <c r="L84" s="213"/>
      <c r="M84" s="63"/>
      <c r="N84" s="149"/>
      <c r="O84" s="149"/>
      <c r="P84" s="149"/>
      <c r="Q84" s="150"/>
      <c r="R84" s="150"/>
      <c r="S84" s="149"/>
      <c r="T84" s="149"/>
      <c r="U84" s="149"/>
      <c r="V84" s="151"/>
      <c r="W84" s="151"/>
      <c r="X84" s="151"/>
      <c r="Y84" s="152"/>
      <c r="Z84" s="153"/>
      <c r="AA84" s="59">
        <f t="shared" si="17"/>
        <v>0</v>
      </c>
      <c r="AB84" s="152"/>
      <c r="AC84" s="152"/>
      <c r="AD84" s="152"/>
      <c r="AE84" s="152"/>
      <c r="AF84" s="153"/>
      <c r="AG84" s="152"/>
      <c r="AH84" s="147"/>
      <c r="AI84" s="147"/>
      <c r="AJ84" s="59" t="str">
        <f t="shared" si="11"/>
        <v/>
      </c>
      <c r="AK84" s="147"/>
      <c r="AL84" s="147"/>
      <c r="AM84" s="152"/>
      <c r="AN84" s="152"/>
      <c r="AO84" s="153"/>
      <c r="AP84" s="152"/>
      <c r="AQ84" s="147"/>
      <c r="AR84" s="147"/>
      <c r="AS84" s="59" t="str">
        <f t="shared" si="12"/>
        <v/>
      </c>
      <c r="AT84" s="147"/>
      <c r="AU84" s="147"/>
      <c r="AV84" s="147"/>
      <c r="AW84" s="152"/>
      <c r="AX84" s="153"/>
      <c r="AY84" s="152"/>
      <c r="AZ84" s="154"/>
      <c r="BA84" s="147"/>
      <c r="BB84" s="155"/>
      <c r="BC84" s="156"/>
      <c r="BD84" s="171" t="s">
        <v>176</v>
      </c>
      <c r="BE84" s="170">
        <f t="shared" si="13"/>
        <v>0</v>
      </c>
      <c r="BF84" s="171" t="s">
        <v>279</v>
      </c>
      <c r="BG84" s="170">
        <f t="shared" si="14"/>
        <v>0</v>
      </c>
      <c r="BH84" s="152"/>
      <c r="BI84" s="152"/>
      <c r="BJ84" s="152"/>
      <c r="BK84" s="152"/>
      <c r="BL84" s="152"/>
      <c r="BM84" s="152"/>
      <c r="BN84" s="152"/>
      <c r="BO84" s="157"/>
      <c r="BP84" s="157"/>
      <c r="BQ84" s="157"/>
      <c r="BR84" s="158"/>
      <c r="BS84" s="120">
        <f t="shared" si="15"/>
        <v>0</v>
      </c>
      <c r="BT84" s="162"/>
      <c r="BU84" s="163"/>
      <c r="BV84" s="163"/>
      <c r="BW84" s="164"/>
      <c r="BX84" s="165"/>
      <c r="BY84" s="166"/>
      <c r="BZ84" s="163"/>
      <c r="CA84" s="166"/>
      <c r="CB84" s="163"/>
      <c r="CC84" s="167"/>
      <c r="CD84" s="167"/>
      <c r="CE84" s="167"/>
      <c r="CF84" s="167"/>
      <c r="CG84" s="163"/>
      <c r="CH84" s="168"/>
      <c r="CI84" s="103">
        <f t="shared" si="16"/>
        <v>0</v>
      </c>
      <c r="CK84" s="193">
        <f t="shared" si="18"/>
        <v>0</v>
      </c>
      <c r="CL84" s="199"/>
      <c r="CM84" s="199"/>
      <c r="CN84" s="199"/>
      <c r="CO84" s="199"/>
      <c r="CP84" s="199"/>
      <c r="CQ84" s="199"/>
      <c r="CR84" s="199"/>
      <c r="CS84" s="199"/>
      <c r="CT84" s="199"/>
      <c r="CU84" s="199"/>
      <c r="CV84" s="199"/>
      <c r="CW84" s="199"/>
      <c r="CX84" s="192"/>
      <c r="DB84" s="210"/>
      <c r="DC84" s="190"/>
      <c r="DD84" s="206"/>
      <c r="DE84" s="199"/>
      <c r="DF84" s="199"/>
      <c r="DG84" s="199"/>
      <c r="DH84" s="199"/>
      <c r="DI84" s="199"/>
      <c r="DJ84" s="199"/>
      <c r="DK84" s="199"/>
      <c r="DL84" s="199"/>
      <c r="DM84" s="199"/>
      <c r="DN84" s="199"/>
      <c r="DO84" s="199"/>
      <c r="DP84" s="199"/>
      <c r="DQ84" s="192"/>
    </row>
    <row r="85" spans="1:121" s="84" customFormat="1" x14ac:dyDescent="0.15">
      <c r="A85" s="65">
        <v>79</v>
      </c>
      <c r="B85" s="146"/>
      <c r="C85" s="147"/>
      <c r="D85" s="147"/>
      <c r="E85" s="147"/>
      <c r="F85" s="147"/>
      <c r="G85" s="147"/>
      <c r="H85" s="148"/>
      <c r="I85" s="148"/>
      <c r="J85" s="147"/>
      <c r="K85" s="147"/>
      <c r="L85" s="213"/>
      <c r="M85" s="63"/>
      <c r="N85" s="149"/>
      <c r="O85" s="149"/>
      <c r="P85" s="149"/>
      <c r="Q85" s="150"/>
      <c r="R85" s="150"/>
      <c r="S85" s="149"/>
      <c r="T85" s="149"/>
      <c r="U85" s="149"/>
      <c r="V85" s="151"/>
      <c r="W85" s="151"/>
      <c r="X85" s="151"/>
      <c r="Y85" s="152"/>
      <c r="Z85" s="153"/>
      <c r="AA85" s="59">
        <f t="shared" si="17"/>
        <v>0</v>
      </c>
      <c r="AB85" s="152"/>
      <c r="AC85" s="152"/>
      <c r="AD85" s="152"/>
      <c r="AE85" s="152"/>
      <c r="AF85" s="153"/>
      <c r="AG85" s="152"/>
      <c r="AH85" s="147"/>
      <c r="AI85" s="147"/>
      <c r="AJ85" s="59" t="str">
        <f t="shared" si="11"/>
        <v/>
      </c>
      <c r="AK85" s="147"/>
      <c r="AL85" s="147"/>
      <c r="AM85" s="152"/>
      <c r="AN85" s="152"/>
      <c r="AO85" s="153"/>
      <c r="AP85" s="152"/>
      <c r="AQ85" s="147"/>
      <c r="AR85" s="147"/>
      <c r="AS85" s="59" t="str">
        <f t="shared" si="12"/>
        <v/>
      </c>
      <c r="AT85" s="147"/>
      <c r="AU85" s="147"/>
      <c r="AV85" s="147"/>
      <c r="AW85" s="152"/>
      <c r="AX85" s="153"/>
      <c r="AY85" s="152"/>
      <c r="AZ85" s="154"/>
      <c r="BA85" s="147"/>
      <c r="BB85" s="155"/>
      <c r="BC85" s="156"/>
      <c r="BD85" s="171" t="s">
        <v>176</v>
      </c>
      <c r="BE85" s="170">
        <f t="shared" si="13"/>
        <v>0</v>
      </c>
      <c r="BF85" s="171" t="s">
        <v>279</v>
      </c>
      <c r="BG85" s="170">
        <f t="shared" si="14"/>
        <v>0</v>
      </c>
      <c r="BH85" s="152"/>
      <c r="BI85" s="152"/>
      <c r="BJ85" s="152"/>
      <c r="BK85" s="152"/>
      <c r="BL85" s="152"/>
      <c r="BM85" s="152"/>
      <c r="BN85" s="152"/>
      <c r="BO85" s="157"/>
      <c r="BP85" s="157"/>
      <c r="BQ85" s="157"/>
      <c r="BR85" s="158"/>
      <c r="BS85" s="120">
        <f t="shared" si="15"/>
        <v>0</v>
      </c>
      <c r="BT85" s="162"/>
      <c r="BU85" s="163"/>
      <c r="BV85" s="163"/>
      <c r="BW85" s="164"/>
      <c r="BX85" s="165"/>
      <c r="BY85" s="166"/>
      <c r="BZ85" s="163"/>
      <c r="CA85" s="166"/>
      <c r="CB85" s="163"/>
      <c r="CC85" s="167"/>
      <c r="CD85" s="167"/>
      <c r="CE85" s="167"/>
      <c r="CF85" s="167"/>
      <c r="CG85" s="163"/>
      <c r="CH85" s="168"/>
      <c r="CI85" s="103">
        <f t="shared" si="16"/>
        <v>0</v>
      </c>
      <c r="CK85" s="193">
        <f t="shared" si="18"/>
        <v>0</v>
      </c>
      <c r="CL85" s="199"/>
      <c r="CM85" s="199"/>
      <c r="CN85" s="199"/>
      <c r="CO85" s="199"/>
      <c r="CP85" s="199"/>
      <c r="CQ85" s="199"/>
      <c r="CR85" s="199"/>
      <c r="CS85" s="199"/>
      <c r="CT85" s="199"/>
      <c r="CU85" s="199"/>
      <c r="CV85" s="199"/>
      <c r="CW85" s="199"/>
      <c r="CX85" s="192"/>
      <c r="DB85" s="210"/>
      <c r="DC85" s="190"/>
      <c r="DD85" s="206"/>
      <c r="DE85" s="199"/>
      <c r="DF85" s="199"/>
      <c r="DG85" s="199"/>
      <c r="DH85" s="199"/>
      <c r="DI85" s="199"/>
      <c r="DJ85" s="199"/>
      <c r="DK85" s="199"/>
      <c r="DL85" s="199"/>
      <c r="DM85" s="199"/>
      <c r="DN85" s="199"/>
      <c r="DO85" s="199"/>
      <c r="DP85" s="199"/>
      <c r="DQ85" s="192"/>
    </row>
    <row r="86" spans="1:121" s="84" customFormat="1" x14ac:dyDescent="0.15">
      <c r="A86" s="65">
        <v>80</v>
      </c>
      <c r="B86" s="146"/>
      <c r="C86" s="147"/>
      <c r="D86" s="147"/>
      <c r="E86" s="147"/>
      <c r="F86" s="147"/>
      <c r="G86" s="147"/>
      <c r="H86" s="148"/>
      <c r="I86" s="148"/>
      <c r="J86" s="147"/>
      <c r="K86" s="147"/>
      <c r="L86" s="213"/>
      <c r="M86" s="63"/>
      <c r="N86" s="149"/>
      <c r="O86" s="149"/>
      <c r="P86" s="149"/>
      <c r="Q86" s="150"/>
      <c r="R86" s="150"/>
      <c r="S86" s="149"/>
      <c r="T86" s="149"/>
      <c r="U86" s="149"/>
      <c r="V86" s="151"/>
      <c r="W86" s="151"/>
      <c r="X86" s="151"/>
      <c r="Y86" s="152"/>
      <c r="Z86" s="153"/>
      <c r="AA86" s="59">
        <f t="shared" si="17"/>
        <v>0</v>
      </c>
      <c r="AB86" s="152"/>
      <c r="AC86" s="152"/>
      <c r="AD86" s="152"/>
      <c r="AE86" s="152"/>
      <c r="AF86" s="153"/>
      <c r="AG86" s="152"/>
      <c r="AH86" s="147"/>
      <c r="AI86" s="147"/>
      <c r="AJ86" s="59" t="str">
        <f t="shared" si="11"/>
        <v/>
      </c>
      <c r="AK86" s="147"/>
      <c r="AL86" s="147"/>
      <c r="AM86" s="152"/>
      <c r="AN86" s="152"/>
      <c r="AO86" s="153"/>
      <c r="AP86" s="152"/>
      <c r="AQ86" s="147"/>
      <c r="AR86" s="147"/>
      <c r="AS86" s="59" t="str">
        <f t="shared" si="12"/>
        <v/>
      </c>
      <c r="AT86" s="147"/>
      <c r="AU86" s="147"/>
      <c r="AV86" s="147"/>
      <c r="AW86" s="152"/>
      <c r="AX86" s="153"/>
      <c r="AY86" s="152"/>
      <c r="AZ86" s="154"/>
      <c r="BA86" s="147"/>
      <c r="BB86" s="155"/>
      <c r="BC86" s="156"/>
      <c r="BD86" s="171" t="s">
        <v>176</v>
      </c>
      <c r="BE86" s="170">
        <f t="shared" si="13"/>
        <v>0</v>
      </c>
      <c r="BF86" s="171" t="s">
        <v>279</v>
      </c>
      <c r="BG86" s="170">
        <f t="shared" si="14"/>
        <v>0</v>
      </c>
      <c r="BH86" s="152"/>
      <c r="BI86" s="152"/>
      <c r="BJ86" s="152"/>
      <c r="BK86" s="152"/>
      <c r="BL86" s="152"/>
      <c r="BM86" s="152"/>
      <c r="BN86" s="152"/>
      <c r="BO86" s="157"/>
      <c r="BP86" s="157"/>
      <c r="BQ86" s="157"/>
      <c r="BR86" s="158"/>
      <c r="BS86" s="120">
        <f t="shared" si="15"/>
        <v>0</v>
      </c>
      <c r="BT86" s="162"/>
      <c r="BU86" s="163"/>
      <c r="BV86" s="163"/>
      <c r="BW86" s="164"/>
      <c r="BX86" s="165"/>
      <c r="BY86" s="166"/>
      <c r="BZ86" s="163"/>
      <c r="CA86" s="166"/>
      <c r="CB86" s="163"/>
      <c r="CC86" s="167"/>
      <c r="CD86" s="167"/>
      <c r="CE86" s="167"/>
      <c r="CF86" s="167"/>
      <c r="CG86" s="163"/>
      <c r="CH86" s="168"/>
      <c r="CI86" s="103">
        <f t="shared" si="16"/>
        <v>0</v>
      </c>
      <c r="CK86" s="193">
        <f t="shared" si="18"/>
        <v>0</v>
      </c>
      <c r="CL86" s="199"/>
      <c r="CM86" s="199"/>
      <c r="CN86" s="199"/>
      <c r="CO86" s="199"/>
      <c r="CP86" s="199"/>
      <c r="CQ86" s="199"/>
      <c r="CR86" s="199"/>
      <c r="CS86" s="199"/>
      <c r="CT86" s="199"/>
      <c r="CU86" s="199"/>
      <c r="CV86" s="199"/>
      <c r="CW86" s="199"/>
      <c r="CX86" s="192"/>
      <c r="DB86" s="210"/>
      <c r="DC86" s="190"/>
      <c r="DD86" s="206"/>
      <c r="DE86" s="199"/>
      <c r="DF86" s="199"/>
      <c r="DG86" s="199"/>
      <c r="DH86" s="199"/>
      <c r="DI86" s="199"/>
      <c r="DJ86" s="199"/>
      <c r="DK86" s="199"/>
      <c r="DL86" s="199"/>
      <c r="DM86" s="199"/>
      <c r="DN86" s="199"/>
      <c r="DO86" s="199"/>
      <c r="DP86" s="199"/>
      <c r="DQ86" s="192"/>
    </row>
    <row r="87" spans="1:121" s="84" customFormat="1" x14ac:dyDescent="0.15">
      <c r="A87" s="65">
        <v>81</v>
      </c>
      <c r="B87" s="146"/>
      <c r="C87" s="147"/>
      <c r="D87" s="147"/>
      <c r="E87" s="147"/>
      <c r="F87" s="147"/>
      <c r="G87" s="147"/>
      <c r="H87" s="148"/>
      <c r="I87" s="148"/>
      <c r="J87" s="147"/>
      <c r="K87" s="147"/>
      <c r="L87" s="213"/>
      <c r="M87" s="63"/>
      <c r="N87" s="149"/>
      <c r="O87" s="149"/>
      <c r="P87" s="149"/>
      <c r="Q87" s="150"/>
      <c r="R87" s="150"/>
      <c r="S87" s="149"/>
      <c r="T87" s="149"/>
      <c r="U87" s="149"/>
      <c r="V87" s="151"/>
      <c r="W87" s="151"/>
      <c r="X87" s="151"/>
      <c r="Y87" s="152"/>
      <c r="Z87" s="153"/>
      <c r="AA87" s="59">
        <f t="shared" si="17"/>
        <v>0</v>
      </c>
      <c r="AB87" s="152"/>
      <c r="AC87" s="152"/>
      <c r="AD87" s="152"/>
      <c r="AE87" s="152"/>
      <c r="AF87" s="153"/>
      <c r="AG87" s="152"/>
      <c r="AH87" s="147"/>
      <c r="AI87" s="147"/>
      <c r="AJ87" s="59" t="str">
        <f t="shared" si="11"/>
        <v/>
      </c>
      <c r="AK87" s="147"/>
      <c r="AL87" s="147"/>
      <c r="AM87" s="152"/>
      <c r="AN87" s="152"/>
      <c r="AO87" s="153"/>
      <c r="AP87" s="152"/>
      <c r="AQ87" s="147"/>
      <c r="AR87" s="147"/>
      <c r="AS87" s="59" t="str">
        <f t="shared" si="12"/>
        <v/>
      </c>
      <c r="AT87" s="147"/>
      <c r="AU87" s="147"/>
      <c r="AV87" s="147"/>
      <c r="AW87" s="152"/>
      <c r="AX87" s="153"/>
      <c r="AY87" s="152"/>
      <c r="AZ87" s="154"/>
      <c r="BA87" s="147"/>
      <c r="BB87" s="155"/>
      <c r="BC87" s="156"/>
      <c r="BD87" s="171" t="s">
        <v>176</v>
      </c>
      <c r="BE87" s="170">
        <f t="shared" si="13"/>
        <v>0</v>
      </c>
      <c r="BF87" s="171" t="s">
        <v>279</v>
      </c>
      <c r="BG87" s="170">
        <f t="shared" si="14"/>
        <v>0</v>
      </c>
      <c r="BH87" s="152"/>
      <c r="BI87" s="152"/>
      <c r="BJ87" s="152"/>
      <c r="BK87" s="152"/>
      <c r="BL87" s="152"/>
      <c r="BM87" s="152"/>
      <c r="BN87" s="152"/>
      <c r="BO87" s="157"/>
      <c r="BP87" s="157"/>
      <c r="BQ87" s="157"/>
      <c r="BR87" s="158"/>
      <c r="BS87" s="120">
        <f t="shared" si="15"/>
        <v>0</v>
      </c>
      <c r="BT87" s="162"/>
      <c r="BU87" s="163"/>
      <c r="BV87" s="163"/>
      <c r="BW87" s="164"/>
      <c r="BX87" s="165"/>
      <c r="BY87" s="166"/>
      <c r="BZ87" s="163"/>
      <c r="CA87" s="166"/>
      <c r="CB87" s="163"/>
      <c r="CC87" s="167"/>
      <c r="CD87" s="167"/>
      <c r="CE87" s="167"/>
      <c r="CF87" s="167"/>
      <c r="CG87" s="163"/>
      <c r="CH87" s="168"/>
      <c r="CI87" s="103">
        <f t="shared" si="16"/>
        <v>0</v>
      </c>
      <c r="CK87" s="193">
        <f t="shared" si="18"/>
        <v>0</v>
      </c>
      <c r="CL87" s="199"/>
      <c r="CM87" s="199"/>
      <c r="CN87" s="199"/>
      <c r="CO87" s="199"/>
      <c r="CP87" s="199"/>
      <c r="CQ87" s="199"/>
      <c r="CR87" s="199"/>
      <c r="CS87" s="199"/>
      <c r="CT87" s="199"/>
      <c r="CU87" s="199"/>
      <c r="CV87" s="199"/>
      <c r="CW87" s="199"/>
      <c r="CX87" s="192"/>
      <c r="DB87" s="210"/>
      <c r="DC87" s="190"/>
      <c r="DD87" s="206"/>
      <c r="DE87" s="199"/>
      <c r="DF87" s="199"/>
      <c r="DG87" s="199"/>
      <c r="DH87" s="199"/>
      <c r="DI87" s="199"/>
      <c r="DJ87" s="199"/>
      <c r="DK87" s="199"/>
      <c r="DL87" s="199"/>
      <c r="DM87" s="199"/>
      <c r="DN87" s="199"/>
      <c r="DO87" s="199"/>
      <c r="DP87" s="199"/>
      <c r="DQ87" s="192"/>
    </row>
    <row r="88" spans="1:121" s="84" customFormat="1" x14ac:dyDescent="0.15">
      <c r="A88" s="65">
        <v>82</v>
      </c>
      <c r="B88" s="146"/>
      <c r="C88" s="147"/>
      <c r="D88" s="147"/>
      <c r="E88" s="147"/>
      <c r="F88" s="147"/>
      <c r="G88" s="147"/>
      <c r="H88" s="148"/>
      <c r="I88" s="148"/>
      <c r="J88" s="147"/>
      <c r="K88" s="147"/>
      <c r="L88" s="213"/>
      <c r="M88" s="63"/>
      <c r="N88" s="149"/>
      <c r="O88" s="149"/>
      <c r="P88" s="149"/>
      <c r="Q88" s="150"/>
      <c r="R88" s="150"/>
      <c r="S88" s="149"/>
      <c r="T88" s="149"/>
      <c r="U88" s="149"/>
      <c r="V88" s="151"/>
      <c r="W88" s="151"/>
      <c r="X88" s="151"/>
      <c r="Y88" s="152"/>
      <c r="Z88" s="153"/>
      <c r="AA88" s="59">
        <f t="shared" si="17"/>
        <v>0</v>
      </c>
      <c r="AB88" s="152"/>
      <c r="AC88" s="152"/>
      <c r="AD88" s="152"/>
      <c r="AE88" s="152"/>
      <c r="AF88" s="153"/>
      <c r="AG88" s="152"/>
      <c r="AH88" s="147"/>
      <c r="AI88" s="147"/>
      <c r="AJ88" s="59" t="str">
        <f t="shared" si="11"/>
        <v/>
      </c>
      <c r="AK88" s="147"/>
      <c r="AL88" s="147"/>
      <c r="AM88" s="152"/>
      <c r="AN88" s="152"/>
      <c r="AO88" s="153"/>
      <c r="AP88" s="152"/>
      <c r="AQ88" s="147"/>
      <c r="AR88" s="147"/>
      <c r="AS88" s="59" t="str">
        <f t="shared" si="12"/>
        <v/>
      </c>
      <c r="AT88" s="147"/>
      <c r="AU88" s="147"/>
      <c r="AV88" s="147"/>
      <c r="AW88" s="152"/>
      <c r="AX88" s="153"/>
      <c r="AY88" s="152"/>
      <c r="AZ88" s="154"/>
      <c r="BA88" s="147"/>
      <c r="BB88" s="155"/>
      <c r="BC88" s="156"/>
      <c r="BD88" s="171" t="s">
        <v>176</v>
      </c>
      <c r="BE88" s="170">
        <f t="shared" si="13"/>
        <v>0</v>
      </c>
      <c r="BF88" s="171" t="s">
        <v>279</v>
      </c>
      <c r="BG88" s="170">
        <f t="shared" si="14"/>
        <v>0</v>
      </c>
      <c r="BH88" s="152"/>
      <c r="BI88" s="152"/>
      <c r="BJ88" s="152"/>
      <c r="BK88" s="152"/>
      <c r="BL88" s="152"/>
      <c r="BM88" s="152"/>
      <c r="BN88" s="152"/>
      <c r="BO88" s="157"/>
      <c r="BP88" s="157"/>
      <c r="BQ88" s="157"/>
      <c r="BR88" s="158"/>
      <c r="BS88" s="120">
        <f t="shared" si="15"/>
        <v>0</v>
      </c>
      <c r="BT88" s="162"/>
      <c r="BU88" s="163"/>
      <c r="BV88" s="163"/>
      <c r="BW88" s="164"/>
      <c r="BX88" s="165"/>
      <c r="BY88" s="166"/>
      <c r="BZ88" s="163"/>
      <c r="CA88" s="166"/>
      <c r="CB88" s="163"/>
      <c r="CC88" s="167"/>
      <c r="CD88" s="167"/>
      <c r="CE88" s="167"/>
      <c r="CF88" s="167"/>
      <c r="CG88" s="163"/>
      <c r="CH88" s="168"/>
      <c r="CI88" s="103">
        <f t="shared" si="16"/>
        <v>0</v>
      </c>
      <c r="CK88" s="193">
        <f t="shared" si="18"/>
        <v>0</v>
      </c>
      <c r="CL88" s="199"/>
      <c r="CM88" s="199"/>
      <c r="CN88" s="199"/>
      <c r="CO88" s="199"/>
      <c r="CP88" s="199"/>
      <c r="CQ88" s="199"/>
      <c r="CR88" s="199"/>
      <c r="CS88" s="199"/>
      <c r="CT88" s="199"/>
      <c r="CU88" s="199"/>
      <c r="CV88" s="199"/>
      <c r="CW88" s="199"/>
      <c r="CX88" s="192"/>
      <c r="DB88" s="210"/>
      <c r="DC88" s="190"/>
      <c r="DD88" s="206"/>
      <c r="DE88" s="199"/>
      <c r="DF88" s="199"/>
      <c r="DG88" s="199"/>
      <c r="DH88" s="199"/>
      <c r="DI88" s="199"/>
      <c r="DJ88" s="199"/>
      <c r="DK88" s="199"/>
      <c r="DL88" s="199"/>
      <c r="DM88" s="199"/>
      <c r="DN88" s="199"/>
      <c r="DO88" s="199"/>
      <c r="DP88" s="199"/>
      <c r="DQ88" s="192"/>
    </row>
    <row r="89" spans="1:121" s="84" customFormat="1" x14ac:dyDescent="0.15">
      <c r="A89" s="65">
        <v>83</v>
      </c>
      <c r="B89" s="146"/>
      <c r="C89" s="147"/>
      <c r="D89" s="147"/>
      <c r="E89" s="147"/>
      <c r="F89" s="147"/>
      <c r="G89" s="147"/>
      <c r="H89" s="148"/>
      <c r="I89" s="148"/>
      <c r="J89" s="147"/>
      <c r="K89" s="147"/>
      <c r="L89" s="213"/>
      <c r="M89" s="63"/>
      <c r="N89" s="149"/>
      <c r="O89" s="149"/>
      <c r="P89" s="149"/>
      <c r="Q89" s="150"/>
      <c r="R89" s="150"/>
      <c r="S89" s="149"/>
      <c r="T89" s="149"/>
      <c r="U89" s="149"/>
      <c r="V89" s="151"/>
      <c r="W89" s="151"/>
      <c r="X89" s="151"/>
      <c r="Y89" s="152"/>
      <c r="Z89" s="153"/>
      <c r="AA89" s="59">
        <f t="shared" si="17"/>
        <v>0</v>
      </c>
      <c r="AB89" s="152"/>
      <c r="AC89" s="152"/>
      <c r="AD89" s="152"/>
      <c r="AE89" s="152"/>
      <c r="AF89" s="153"/>
      <c r="AG89" s="152"/>
      <c r="AH89" s="147"/>
      <c r="AI89" s="147"/>
      <c r="AJ89" s="59" t="str">
        <f t="shared" si="11"/>
        <v/>
      </c>
      <c r="AK89" s="147"/>
      <c r="AL89" s="147"/>
      <c r="AM89" s="152"/>
      <c r="AN89" s="152"/>
      <c r="AO89" s="153"/>
      <c r="AP89" s="152"/>
      <c r="AQ89" s="147"/>
      <c r="AR89" s="147"/>
      <c r="AS89" s="59" t="str">
        <f t="shared" si="12"/>
        <v/>
      </c>
      <c r="AT89" s="147"/>
      <c r="AU89" s="147"/>
      <c r="AV89" s="147"/>
      <c r="AW89" s="152"/>
      <c r="AX89" s="153"/>
      <c r="AY89" s="152"/>
      <c r="AZ89" s="154"/>
      <c r="BA89" s="147"/>
      <c r="BB89" s="155"/>
      <c r="BC89" s="156"/>
      <c r="BD89" s="171" t="s">
        <v>176</v>
      </c>
      <c r="BE89" s="170">
        <f t="shared" si="13"/>
        <v>0</v>
      </c>
      <c r="BF89" s="171" t="s">
        <v>279</v>
      </c>
      <c r="BG89" s="170">
        <f t="shared" si="14"/>
        <v>0</v>
      </c>
      <c r="BH89" s="152"/>
      <c r="BI89" s="152"/>
      <c r="BJ89" s="152"/>
      <c r="BK89" s="152"/>
      <c r="BL89" s="152"/>
      <c r="BM89" s="152"/>
      <c r="BN89" s="152"/>
      <c r="BO89" s="157"/>
      <c r="BP89" s="157"/>
      <c r="BQ89" s="157"/>
      <c r="BR89" s="158"/>
      <c r="BS89" s="120">
        <f t="shared" si="15"/>
        <v>0</v>
      </c>
      <c r="BT89" s="162"/>
      <c r="BU89" s="163"/>
      <c r="BV89" s="163"/>
      <c r="BW89" s="164"/>
      <c r="BX89" s="165"/>
      <c r="BY89" s="166"/>
      <c r="BZ89" s="163"/>
      <c r="CA89" s="166"/>
      <c r="CB89" s="163"/>
      <c r="CC89" s="167"/>
      <c r="CD89" s="167"/>
      <c r="CE89" s="167"/>
      <c r="CF89" s="167"/>
      <c r="CG89" s="163"/>
      <c r="CH89" s="168"/>
      <c r="CI89" s="103">
        <f t="shared" si="16"/>
        <v>0</v>
      </c>
      <c r="CK89" s="193">
        <f t="shared" si="18"/>
        <v>0</v>
      </c>
      <c r="CL89" s="199"/>
      <c r="CM89" s="199"/>
      <c r="CN89" s="199"/>
      <c r="CO89" s="199"/>
      <c r="CP89" s="199"/>
      <c r="CQ89" s="199"/>
      <c r="CR89" s="199"/>
      <c r="CS89" s="199"/>
      <c r="CT89" s="199"/>
      <c r="CU89" s="199"/>
      <c r="CV89" s="199"/>
      <c r="CW89" s="199"/>
      <c r="CX89" s="192"/>
      <c r="DB89" s="210"/>
      <c r="DC89" s="190"/>
      <c r="DD89" s="206"/>
      <c r="DE89" s="199"/>
      <c r="DF89" s="199"/>
      <c r="DG89" s="199"/>
      <c r="DH89" s="199"/>
      <c r="DI89" s="199"/>
      <c r="DJ89" s="199"/>
      <c r="DK89" s="199"/>
      <c r="DL89" s="199"/>
      <c r="DM89" s="199"/>
      <c r="DN89" s="199"/>
      <c r="DO89" s="199"/>
      <c r="DP89" s="199"/>
      <c r="DQ89" s="192"/>
    </row>
    <row r="90" spans="1:121" s="84" customFormat="1" x14ac:dyDescent="0.15">
      <c r="A90" s="65">
        <v>84</v>
      </c>
      <c r="B90" s="146"/>
      <c r="C90" s="147"/>
      <c r="D90" s="147"/>
      <c r="E90" s="147"/>
      <c r="F90" s="147"/>
      <c r="G90" s="147"/>
      <c r="H90" s="148"/>
      <c r="I90" s="148"/>
      <c r="J90" s="147"/>
      <c r="K90" s="147"/>
      <c r="L90" s="213"/>
      <c r="M90" s="63"/>
      <c r="N90" s="149"/>
      <c r="O90" s="149"/>
      <c r="P90" s="149"/>
      <c r="Q90" s="150"/>
      <c r="R90" s="150"/>
      <c r="S90" s="149"/>
      <c r="T90" s="149"/>
      <c r="U90" s="149"/>
      <c r="V90" s="151"/>
      <c r="W90" s="151"/>
      <c r="X90" s="151"/>
      <c r="Y90" s="152"/>
      <c r="Z90" s="153"/>
      <c r="AA90" s="59">
        <f t="shared" si="17"/>
        <v>0</v>
      </c>
      <c r="AB90" s="152"/>
      <c r="AC90" s="152"/>
      <c r="AD90" s="152"/>
      <c r="AE90" s="152"/>
      <c r="AF90" s="153"/>
      <c r="AG90" s="152"/>
      <c r="AH90" s="147"/>
      <c r="AI90" s="147"/>
      <c r="AJ90" s="59" t="str">
        <f t="shared" si="11"/>
        <v/>
      </c>
      <c r="AK90" s="147"/>
      <c r="AL90" s="147"/>
      <c r="AM90" s="152"/>
      <c r="AN90" s="152"/>
      <c r="AO90" s="153"/>
      <c r="AP90" s="152"/>
      <c r="AQ90" s="147"/>
      <c r="AR90" s="147"/>
      <c r="AS90" s="59" t="str">
        <f t="shared" si="12"/>
        <v/>
      </c>
      <c r="AT90" s="147"/>
      <c r="AU90" s="147"/>
      <c r="AV90" s="147"/>
      <c r="AW90" s="152"/>
      <c r="AX90" s="153"/>
      <c r="AY90" s="152"/>
      <c r="AZ90" s="154"/>
      <c r="BA90" s="147"/>
      <c r="BB90" s="155"/>
      <c r="BC90" s="156"/>
      <c r="BD90" s="171" t="s">
        <v>176</v>
      </c>
      <c r="BE90" s="170">
        <f t="shared" si="13"/>
        <v>0</v>
      </c>
      <c r="BF90" s="171" t="s">
        <v>279</v>
      </c>
      <c r="BG90" s="170">
        <f t="shared" si="14"/>
        <v>0</v>
      </c>
      <c r="BH90" s="152"/>
      <c r="BI90" s="152"/>
      <c r="BJ90" s="152"/>
      <c r="BK90" s="152"/>
      <c r="BL90" s="152"/>
      <c r="BM90" s="152"/>
      <c r="BN90" s="152"/>
      <c r="BO90" s="157"/>
      <c r="BP90" s="157"/>
      <c r="BQ90" s="157"/>
      <c r="BR90" s="158"/>
      <c r="BS90" s="120">
        <f t="shared" si="15"/>
        <v>0</v>
      </c>
      <c r="BT90" s="162"/>
      <c r="BU90" s="163"/>
      <c r="BV90" s="163"/>
      <c r="BW90" s="164"/>
      <c r="BX90" s="165"/>
      <c r="BY90" s="166"/>
      <c r="BZ90" s="163"/>
      <c r="CA90" s="166"/>
      <c r="CB90" s="163"/>
      <c r="CC90" s="167"/>
      <c r="CD90" s="167"/>
      <c r="CE90" s="167"/>
      <c r="CF90" s="167"/>
      <c r="CG90" s="163"/>
      <c r="CH90" s="168"/>
      <c r="CI90" s="103">
        <f t="shared" si="16"/>
        <v>0</v>
      </c>
      <c r="CK90" s="193">
        <f t="shared" si="18"/>
        <v>0</v>
      </c>
      <c r="CL90" s="199"/>
      <c r="CM90" s="199"/>
      <c r="CN90" s="199"/>
      <c r="CO90" s="199"/>
      <c r="CP90" s="199"/>
      <c r="CQ90" s="199"/>
      <c r="CR90" s="199"/>
      <c r="CS90" s="199"/>
      <c r="CT90" s="199"/>
      <c r="CU90" s="199"/>
      <c r="CV90" s="199"/>
      <c r="CW90" s="199"/>
      <c r="CX90" s="192"/>
      <c r="DB90" s="210"/>
      <c r="DC90" s="190"/>
      <c r="DD90" s="206"/>
      <c r="DE90" s="199"/>
      <c r="DF90" s="199"/>
      <c r="DG90" s="199"/>
      <c r="DH90" s="199"/>
      <c r="DI90" s="199"/>
      <c r="DJ90" s="199"/>
      <c r="DK90" s="199"/>
      <c r="DL90" s="199"/>
      <c r="DM90" s="199"/>
      <c r="DN90" s="199"/>
      <c r="DO90" s="199"/>
      <c r="DP90" s="199"/>
      <c r="DQ90" s="192"/>
    </row>
    <row r="91" spans="1:121" s="84" customFormat="1" x14ac:dyDescent="0.15">
      <c r="A91" s="65">
        <v>85</v>
      </c>
      <c r="B91" s="146"/>
      <c r="C91" s="147"/>
      <c r="D91" s="147"/>
      <c r="E91" s="147"/>
      <c r="F91" s="147"/>
      <c r="G91" s="147"/>
      <c r="H91" s="148"/>
      <c r="I91" s="148"/>
      <c r="J91" s="147"/>
      <c r="K91" s="147"/>
      <c r="L91" s="213"/>
      <c r="M91" s="63"/>
      <c r="N91" s="149"/>
      <c r="O91" s="149"/>
      <c r="P91" s="149"/>
      <c r="Q91" s="150"/>
      <c r="R91" s="150"/>
      <c r="S91" s="149"/>
      <c r="T91" s="149"/>
      <c r="U91" s="149"/>
      <c r="V91" s="151"/>
      <c r="W91" s="151"/>
      <c r="X91" s="151"/>
      <c r="Y91" s="152"/>
      <c r="Z91" s="153"/>
      <c r="AA91" s="59">
        <f t="shared" si="17"/>
        <v>0</v>
      </c>
      <c r="AB91" s="152"/>
      <c r="AC91" s="152"/>
      <c r="AD91" s="152"/>
      <c r="AE91" s="152"/>
      <c r="AF91" s="153"/>
      <c r="AG91" s="152"/>
      <c r="AH91" s="147"/>
      <c r="AI91" s="147"/>
      <c r="AJ91" s="59" t="str">
        <f t="shared" si="11"/>
        <v/>
      </c>
      <c r="AK91" s="147"/>
      <c r="AL91" s="147"/>
      <c r="AM91" s="152"/>
      <c r="AN91" s="152"/>
      <c r="AO91" s="153"/>
      <c r="AP91" s="152"/>
      <c r="AQ91" s="147"/>
      <c r="AR91" s="147"/>
      <c r="AS91" s="59" t="str">
        <f t="shared" si="12"/>
        <v/>
      </c>
      <c r="AT91" s="147"/>
      <c r="AU91" s="147"/>
      <c r="AV91" s="147"/>
      <c r="AW91" s="152"/>
      <c r="AX91" s="153"/>
      <c r="AY91" s="152"/>
      <c r="AZ91" s="154"/>
      <c r="BA91" s="147"/>
      <c r="BB91" s="155"/>
      <c r="BC91" s="156"/>
      <c r="BD91" s="171" t="s">
        <v>176</v>
      </c>
      <c r="BE91" s="170">
        <f t="shared" si="13"/>
        <v>0</v>
      </c>
      <c r="BF91" s="171" t="s">
        <v>279</v>
      </c>
      <c r="BG91" s="170">
        <f t="shared" si="14"/>
        <v>0</v>
      </c>
      <c r="BH91" s="152"/>
      <c r="BI91" s="152"/>
      <c r="BJ91" s="152"/>
      <c r="BK91" s="152"/>
      <c r="BL91" s="152"/>
      <c r="BM91" s="152"/>
      <c r="BN91" s="152"/>
      <c r="BO91" s="157"/>
      <c r="BP91" s="157"/>
      <c r="BQ91" s="157"/>
      <c r="BR91" s="158"/>
      <c r="BS91" s="120">
        <f t="shared" si="15"/>
        <v>0</v>
      </c>
      <c r="BT91" s="162"/>
      <c r="BU91" s="163"/>
      <c r="BV91" s="163"/>
      <c r="BW91" s="164"/>
      <c r="BX91" s="165"/>
      <c r="BY91" s="166"/>
      <c r="BZ91" s="163"/>
      <c r="CA91" s="166"/>
      <c r="CB91" s="163"/>
      <c r="CC91" s="167"/>
      <c r="CD91" s="167"/>
      <c r="CE91" s="167"/>
      <c r="CF91" s="167"/>
      <c r="CG91" s="163"/>
      <c r="CH91" s="168"/>
      <c r="CI91" s="103">
        <f t="shared" si="16"/>
        <v>0</v>
      </c>
      <c r="CK91" s="193">
        <f t="shared" si="18"/>
        <v>0</v>
      </c>
      <c r="CL91" s="199"/>
      <c r="CM91" s="199"/>
      <c r="CN91" s="199"/>
      <c r="CO91" s="199"/>
      <c r="CP91" s="199"/>
      <c r="CQ91" s="199"/>
      <c r="CR91" s="199"/>
      <c r="CS91" s="199"/>
      <c r="CT91" s="199"/>
      <c r="CU91" s="199"/>
      <c r="CV91" s="199"/>
      <c r="CW91" s="199"/>
      <c r="CX91" s="192"/>
      <c r="DB91" s="210"/>
      <c r="DC91" s="190"/>
      <c r="DD91" s="206"/>
      <c r="DE91" s="199"/>
      <c r="DF91" s="199"/>
      <c r="DG91" s="199"/>
      <c r="DH91" s="199"/>
      <c r="DI91" s="199"/>
      <c r="DJ91" s="199"/>
      <c r="DK91" s="199"/>
      <c r="DL91" s="199"/>
      <c r="DM91" s="199"/>
      <c r="DN91" s="199"/>
      <c r="DO91" s="199"/>
      <c r="DP91" s="199"/>
      <c r="DQ91" s="192"/>
    </row>
    <row r="92" spans="1:121" s="84" customFormat="1" x14ac:dyDescent="0.15">
      <c r="A92" s="65">
        <v>86</v>
      </c>
      <c r="B92" s="146"/>
      <c r="C92" s="147"/>
      <c r="D92" s="147"/>
      <c r="E92" s="147"/>
      <c r="F92" s="147"/>
      <c r="G92" s="147"/>
      <c r="H92" s="148"/>
      <c r="I92" s="148"/>
      <c r="J92" s="147"/>
      <c r="K92" s="147"/>
      <c r="L92" s="213"/>
      <c r="M92" s="63"/>
      <c r="N92" s="149"/>
      <c r="O92" s="149"/>
      <c r="P92" s="149"/>
      <c r="Q92" s="150"/>
      <c r="R92" s="150"/>
      <c r="S92" s="149"/>
      <c r="T92" s="149"/>
      <c r="U92" s="149"/>
      <c r="V92" s="151"/>
      <c r="W92" s="151"/>
      <c r="X92" s="151"/>
      <c r="Y92" s="152"/>
      <c r="Z92" s="153"/>
      <c r="AA92" s="59">
        <f t="shared" si="17"/>
        <v>0</v>
      </c>
      <c r="AB92" s="152"/>
      <c r="AC92" s="152"/>
      <c r="AD92" s="152"/>
      <c r="AE92" s="152"/>
      <c r="AF92" s="153"/>
      <c r="AG92" s="152"/>
      <c r="AH92" s="147"/>
      <c r="AI92" s="147"/>
      <c r="AJ92" s="59" t="str">
        <f t="shared" si="11"/>
        <v/>
      </c>
      <c r="AK92" s="147"/>
      <c r="AL92" s="147"/>
      <c r="AM92" s="152"/>
      <c r="AN92" s="152"/>
      <c r="AO92" s="153"/>
      <c r="AP92" s="152"/>
      <c r="AQ92" s="147"/>
      <c r="AR92" s="147"/>
      <c r="AS92" s="59" t="str">
        <f t="shared" si="12"/>
        <v/>
      </c>
      <c r="AT92" s="147"/>
      <c r="AU92" s="147"/>
      <c r="AV92" s="147"/>
      <c r="AW92" s="152"/>
      <c r="AX92" s="153"/>
      <c r="AY92" s="152"/>
      <c r="AZ92" s="154"/>
      <c r="BA92" s="147"/>
      <c r="BB92" s="155"/>
      <c r="BC92" s="156"/>
      <c r="BD92" s="171" t="s">
        <v>176</v>
      </c>
      <c r="BE92" s="170">
        <f t="shared" si="13"/>
        <v>0</v>
      </c>
      <c r="BF92" s="171" t="s">
        <v>279</v>
      </c>
      <c r="BG92" s="170">
        <f t="shared" si="14"/>
        <v>0</v>
      </c>
      <c r="BH92" s="152"/>
      <c r="BI92" s="152"/>
      <c r="BJ92" s="152"/>
      <c r="BK92" s="152"/>
      <c r="BL92" s="152"/>
      <c r="BM92" s="152"/>
      <c r="BN92" s="152"/>
      <c r="BO92" s="157"/>
      <c r="BP92" s="157"/>
      <c r="BQ92" s="157"/>
      <c r="BR92" s="158"/>
      <c r="BS92" s="120">
        <f t="shared" si="15"/>
        <v>0</v>
      </c>
      <c r="BT92" s="162"/>
      <c r="BU92" s="163"/>
      <c r="BV92" s="163"/>
      <c r="BW92" s="164"/>
      <c r="BX92" s="165"/>
      <c r="BY92" s="166"/>
      <c r="BZ92" s="163"/>
      <c r="CA92" s="166"/>
      <c r="CB92" s="163"/>
      <c r="CC92" s="167"/>
      <c r="CD92" s="167"/>
      <c r="CE92" s="167"/>
      <c r="CF92" s="167"/>
      <c r="CG92" s="163"/>
      <c r="CH92" s="168"/>
      <c r="CI92" s="103">
        <f t="shared" si="16"/>
        <v>0</v>
      </c>
      <c r="CK92" s="193">
        <f t="shared" si="18"/>
        <v>0</v>
      </c>
      <c r="CL92" s="199"/>
      <c r="CM92" s="199"/>
      <c r="CN92" s="199"/>
      <c r="CO92" s="199"/>
      <c r="CP92" s="199"/>
      <c r="CQ92" s="199"/>
      <c r="CR92" s="199"/>
      <c r="CS92" s="199"/>
      <c r="CT92" s="199"/>
      <c r="CU92" s="199"/>
      <c r="CV92" s="199"/>
      <c r="CW92" s="199"/>
      <c r="CX92" s="192"/>
      <c r="DB92" s="210"/>
      <c r="DC92" s="190"/>
      <c r="DD92" s="206"/>
      <c r="DE92" s="199"/>
      <c r="DF92" s="199"/>
      <c r="DG92" s="199"/>
      <c r="DH92" s="199"/>
      <c r="DI92" s="199"/>
      <c r="DJ92" s="199"/>
      <c r="DK92" s="199"/>
      <c r="DL92" s="199"/>
      <c r="DM92" s="199"/>
      <c r="DN92" s="199"/>
      <c r="DO92" s="199"/>
      <c r="DP92" s="199"/>
      <c r="DQ92" s="192"/>
    </row>
    <row r="93" spans="1:121" s="84" customFormat="1" x14ac:dyDescent="0.15">
      <c r="A93" s="65">
        <v>87</v>
      </c>
      <c r="B93" s="146"/>
      <c r="C93" s="147"/>
      <c r="D93" s="147"/>
      <c r="E93" s="147"/>
      <c r="F93" s="147"/>
      <c r="G93" s="147"/>
      <c r="H93" s="148"/>
      <c r="I93" s="148"/>
      <c r="J93" s="147"/>
      <c r="K93" s="147"/>
      <c r="L93" s="213"/>
      <c r="M93" s="63"/>
      <c r="N93" s="149"/>
      <c r="O93" s="149"/>
      <c r="P93" s="149"/>
      <c r="Q93" s="150"/>
      <c r="R93" s="150"/>
      <c r="S93" s="149"/>
      <c r="T93" s="149"/>
      <c r="U93" s="149"/>
      <c r="V93" s="151"/>
      <c r="W93" s="151"/>
      <c r="X93" s="151"/>
      <c r="Y93" s="152"/>
      <c r="Z93" s="153"/>
      <c r="AA93" s="59">
        <f t="shared" si="17"/>
        <v>0</v>
      </c>
      <c r="AB93" s="152"/>
      <c r="AC93" s="152"/>
      <c r="AD93" s="152"/>
      <c r="AE93" s="152"/>
      <c r="AF93" s="153"/>
      <c r="AG93" s="152"/>
      <c r="AH93" s="147"/>
      <c r="AI93" s="147"/>
      <c r="AJ93" s="59" t="str">
        <f t="shared" si="11"/>
        <v/>
      </c>
      <c r="AK93" s="147"/>
      <c r="AL93" s="147"/>
      <c r="AM93" s="152"/>
      <c r="AN93" s="152"/>
      <c r="AO93" s="153"/>
      <c r="AP93" s="152"/>
      <c r="AQ93" s="147"/>
      <c r="AR93" s="147"/>
      <c r="AS93" s="59" t="str">
        <f t="shared" si="12"/>
        <v/>
      </c>
      <c r="AT93" s="147"/>
      <c r="AU93" s="147"/>
      <c r="AV93" s="147"/>
      <c r="AW93" s="152"/>
      <c r="AX93" s="153"/>
      <c r="AY93" s="152"/>
      <c r="AZ93" s="154"/>
      <c r="BA93" s="147"/>
      <c r="BB93" s="155"/>
      <c r="BC93" s="156"/>
      <c r="BD93" s="171" t="s">
        <v>176</v>
      </c>
      <c r="BE93" s="170">
        <f t="shared" si="13"/>
        <v>0</v>
      </c>
      <c r="BF93" s="171" t="s">
        <v>279</v>
      </c>
      <c r="BG93" s="170">
        <f t="shared" si="14"/>
        <v>0</v>
      </c>
      <c r="BH93" s="152"/>
      <c r="BI93" s="152"/>
      <c r="BJ93" s="152"/>
      <c r="BK93" s="152"/>
      <c r="BL93" s="152"/>
      <c r="BM93" s="152"/>
      <c r="BN93" s="152"/>
      <c r="BO93" s="157"/>
      <c r="BP93" s="157"/>
      <c r="BQ93" s="157"/>
      <c r="BR93" s="158"/>
      <c r="BS93" s="120">
        <f t="shared" si="15"/>
        <v>0</v>
      </c>
      <c r="BT93" s="162"/>
      <c r="BU93" s="163"/>
      <c r="BV93" s="163"/>
      <c r="BW93" s="164"/>
      <c r="BX93" s="165"/>
      <c r="BY93" s="166"/>
      <c r="BZ93" s="163"/>
      <c r="CA93" s="166"/>
      <c r="CB93" s="163"/>
      <c r="CC93" s="167"/>
      <c r="CD93" s="167"/>
      <c r="CE93" s="167"/>
      <c r="CF93" s="167"/>
      <c r="CG93" s="163"/>
      <c r="CH93" s="168"/>
      <c r="CI93" s="103">
        <f t="shared" si="16"/>
        <v>0</v>
      </c>
      <c r="CK93" s="193">
        <f t="shared" si="18"/>
        <v>0</v>
      </c>
      <c r="CL93" s="199"/>
      <c r="CM93" s="199"/>
      <c r="CN93" s="199"/>
      <c r="CO93" s="199"/>
      <c r="CP93" s="199"/>
      <c r="CQ93" s="199"/>
      <c r="CR93" s="199"/>
      <c r="CS93" s="199"/>
      <c r="CT93" s="199"/>
      <c r="CU93" s="199"/>
      <c r="CV93" s="199"/>
      <c r="CW93" s="199"/>
      <c r="CX93" s="192"/>
      <c r="DB93" s="210"/>
      <c r="DC93" s="190"/>
      <c r="DD93" s="206"/>
      <c r="DE93" s="199"/>
      <c r="DF93" s="199"/>
      <c r="DG93" s="199"/>
      <c r="DH93" s="199"/>
      <c r="DI93" s="199"/>
      <c r="DJ93" s="199"/>
      <c r="DK93" s="199"/>
      <c r="DL93" s="199"/>
      <c r="DM93" s="199"/>
      <c r="DN93" s="199"/>
      <c r="DO93" s="199"/>
      <c r="DP93" s="199"/>
      <c r="DQ93" s="192"/>
    </row>
    <row r="94" spans="1:121" s="84" customFormat="1" x14ac:dyDescent="0.15">
      <c r="A94" s="65">
        <v>88</v>
      </c>
      <c r="B94" s="146"/>
      <c r="C94" s="147"/>
      <c r="D94" s="147"/>
      <c r="E94" s="147"/>
      <c r="F94" s="147"/>
      <c r="G94" s="147"/>
      <c r="H94" s="148"/>
      <c r="I94" s="148"/>
      <c r="J94" s="147"/>
      <c r="K94" s="147"/>
      <c r="L94" s="213"/>
      <c r="M94" s="63"/>
      <c r="N94" s="149"/>
      <c r="O94" s="149"/>
      <c r="P94" s="149"/>
      <c r="Q94" s="150"/>
      <c r="R94" s="150"/>
      <c r="S94" s="149"/>
      <c r="T94" s="149"/>
      <c r="U94" s="149"/>
      <c r="V94" s="151"/>
      <c r="W94" s="151"/>
      <c r="X94" s="151"/>
      <c r="Y94" s="152"/>
      <c r="Z94" s="153"/>
      <c r="AA94" s="59">
        <f t="shared" si="17"/>
        <v>0</v>
      </c>
      <c r="AB94" s="152"/>
      <c r="AC94" s="152"/>
      <c r="AD94" s="152"/>
      <c r="AE94" s="152"/>
      <c r="AF94" s="153"/>
      <c r="AG94" s="152"/>
      <c r="AH94" s="147"/>
      <c r="AI94" s="147"/>
      <c r="AJ94" s="59" t="str">
        <f t="shared" si="11"/>
        <v/>
      </c>
      <c r="AK94" s="147"/>
      <c r="AL94" s="147"/>
      <c r="AM94" s="152"/>
      <c r="AN94" s="152"/>
      <c r="AO94" s="153"/>
      <c r="AP94" s="152"/>
      <c r="AQ94" s="147"/>
      <c r="AR94" s="147"/>
      <c r="AS94" s="59" t="str">
        <f t="shared" si="12"/>
        <v/>
      </c>
      <c r="AT94" s="147"/>
      <c r="AU94" s="147"/>
      <c r="AV94" s="147"/>
      <c r="AW94" s="152"/>
      <c r="AX94" s="153"/>
      <c r="AY94" s="152"/>
      <c r="AZ94" s="154"/>
      <c r="BA94" s="147"/>
      <c r="BB94" s="155"/>
      <c r="BC94" s="156"/>
      <c r="BD94" s="171" t="s">
        <v>176</v>
      </c>
      <c r="BE94" s="170">
        <f t="shared" si="13"/>
        <v>0</v>
      </c>
      <c r="BF94" s="171" t="s">
        <v>279</v>
      </c>
      <c r="BG94" s="170">
        <f t="shared" si="14"/>
        <v>0</v>
      </c>
      <c r="BH94" s="152"/>
      <c r="BI94" s="152"/>
      <c r="BJ94" s="152"/>
      <c r="BK94" s="152"/>
      <c r="BL94" s="152"/>
      <c r="BM94" s="152"/>
      <c r="BN94" s="152"/>
      <c r="BO94" s="157"/>
      <c r="BP94" s="157"/>
      <c r="BQ94" s="157"/>
      <c r="BR94" s="158"/>
      <c r="BS94" s="120">
        <f t="shared" si="15"/>
        <v>0</v>
      </c>
      <c r="BT94" s="162"/>
      <c r="BU94" s="163"/>
      <c r="BV94" s="163"/>
      <c r="BW94" s="164"/>
      <c r="BX94" s="165"/>
      <c r="BY94" s="166"/>
      <c r="BZ94" s="163"/>
      <c r="CA94" s="166"/>
      <c r="CB94" s="163"/>
      <c r="CC94" s="167"/>
      <c r="CD94" s="167"/>
      <c r="CE94" s="167"/>
      <c r="CF94" s="167"/>
      <c r="CG94" s="163"/>
      <c r="CH94" s="168"/>
      <c r="CI94" s="103">
        <f t="shared" si="16"/>
        <v>0</v>
      </c>
      <c r="CK94" s="193">
        <f t="shared" si="18"/>
        <v>0</v>
      </c>
      <c r="CL94" s="199"/>
      <c r="CM94" s="199"/>
      <c r="CN94" s="199"/>
      <c r="CO94" s="199"/>
      <c r="CP94" s="199"/>
      <c r="CQ94" s="199"/>
      <c r="CR94" s="199"/>
      <c r="CS94" s="199"/>
      <c r="CT94" s="199"/>
      <c r="CU94" s="199"/>
      <c r="CV94" s="199"/>
      <c r="CW94" s="199"/>
      <c r="CX94" s="192"/>
      <c r="DB94" s="210"/>
      <c r="DC94" s="190"/>
      <c r="DD94" s="206"/>
      <c r="DE94" s="199"/>
      <c r="DF94" s="199"/>
      <c r="DG94" s="199"/>
      <c r="DH94" s="199"/>
      <c r="DI94" s="199"/>
      <c r="DJ94" s="199"/>
      <c r="DK94" s="199"/>
      <c r="DL94" s="199"/>
      <c r="DM94" s="199"/>
      <c r="DN94" s="199"/>
      <c r="DO94" s="199"/>
      <c r="DP94" s="199"/>
      <c r="DQ94" s="192"/>
    </row>
    <row r="95" spans="1:121" s="84" customFormat="1" x14ac:dyDescent="0.15">
      <c r="A95" s="65">
        <v>89</v>
      </c>
      <c r="B95" s="146"/>
      <c r="C95" s="147"/>
      <c r="D95" s="147"/>
      <c r="E95" s="147"/>
      <c r="F95" s="147"/>
      <c r="G95" s="147"/>
      <c r="H95" s="148"/>
      <c r="I95" s="148"/>
      <c r="J95" s="147"/>
      <c r="K95" s="147"/>
      <c r="L95" s="213"/>
      <c r="M95" s="63"/>
      <c r="N95" s="149"/>
      <c r="O95" s="149"/>
      <c r="P95" s="149"/>
      <c r="Q95" s="150"/>
      <c r="R95" s="150"/>
      <c r="S95" s="149"/>
      <c r="T95" s="149"/>
      <c r="U95" s="149"/>
      <c r="V95" s="151"/>
      <c r="W95" s="151"/>
      <c r="X95" s="151"/>
      <c r="Y95" s="152"/>
      <c r="Z95" s="153"/>
      <c r="AA95" s="59">
        <f t="shared" si="17"/>
        <v>0</v>
      </c>
      <c r="AB95" s="152"/>
      <c r="AC95" s="152"/>
      <c r="AD95" s="152"/>
      <c r="AE95" s="152"/>
      <c r="AF95" s="153"/>
      <c r="AG95" s="152"/>
      <c r="AH95" s="147"/>
      <c r="AI95" s="147"/>
      <c r="AJ95" s="59" t="str">
        <f t="shared" si="11"/>
        <v/>
      </c>
      <c r="AK95" s="147"/>
      <c r="AL95" s="147"/>
      <c r="AM95" s="152"/>
      <c r="AN95" s="152"/>
      <c r="AO95" s="153"/>
      <c r="AP95" s="152"/>
      <c r="AQ95" s="147"/>
      <c r="AR95" s="147"/>
      <c r="AS95" s="59" t="str">
        <f t="shared" si="12"/>
        <v/>
      </c>
      <c r="AT95" s="147"/>
      <c r="AU95" s="147"/>
      <c r="AV95" s="147"/>
      <c r="AW95" s="152"/>
      <c r="AX95" s="153"/>
      <c r="AY95" s="152"/>
      <c r="AZ95" s="154"/>
      <c r="BA95" s="147"/>
      <c r="BB95" s="155"/>
      <c r="BC95" s="156"/>
      <c r="BD95" s="171" t="s">
        <v>176</v>
      </c>
      <c r="BE95" s="170">
        <f t="shared" si="13"/>
        <v>0</v>
      </c>
      <c r="BF95" s="171" t="s">
        <v>279</v>
      </c>
      <c r="BG95" s="170">
        <f t="shared" si="14"/>
        <v>0</v>
      </c>
      <c r="BH95" s="152"/>
      <c r="BI95" s="152"/>
      <c r="BJ95" s="152"/>
      <c r="BK95" s="152"/>
      <c r="BL95" s="152"/>
      <c r="BM95" s="152"/>
      <c r="BN95" s="152"/>
      <c r="BO95" s="157"/>
      <c r="BP95" s="157"/>
      <c r="BQ95" s="157"/>
      <c r="BR95" s="158"/>
      <c r="BS95" s="120">
        <f t="shared" si="15"/>
        <v>0</v>
      </c>
      <c r="BT95" s="162"/>
      <c r="BU95" s="163"/>
      <c r="BV95" s="163"/>
      <c r="BW95" s="164"/>
      <c r="BX95" s="165"/>
      <c r="BY95" s="166"/>
      <c r="BZ95" s="163"/>
      <c r="CA95" s="166"/>
      <c r="CB95" s="163"/>
      <c r="CC95" s="167"/>
      <c r="CD95" s="167"/>
      <c r="CE95" s="167"/>
      <c r="CF95" s="167"/>
      <c r="CG95" s="163"/>
      <c r="CH95" s="168"/>
      <c r="CI95" s="103">
        <f t="shared" si="16"/>
        <v>0</v>
      </c>
      <c r="CK95" s="193">
        <f t="shared" si="18"/>
        <v>0</v>
      </c>
      <c r="CL95" s="199"/>
      <c r="CM95" s="199"/>
      <c r="CN95" s="199"/>
      <c r="CO95" s="199"/>
      <c r="CP95" s="199"/>
      <c r="CQ95" s="199"/>
      <c r="CR95" s="199"/>
      <c r="CS95" s="199"/>
      <c r="CT95" s="199"/>
      <c r="CU95" s="199"/>
      <c r="CV95" s="199"/>
      <c r="CW95" s="199"/>
      <c r="CX95" s="192"/>
      <c r="DB95" s="210"/>
      <c r="DC95" s="190"/>
      <c r="DD95" s="206"/>
      <c r="DE95" s="199"/>
      <c r="DF95" s="199"/>
      <c r="DG95" s="199"/>
      <c r="DH95" s="199"/>
      <c r="DI95" s="199"/>
      <c r="DJ95" s="199"/>
      <c r="DK95" s="199"/>
      <c r="DL95" s="199"/>
      <c r="DM95" s="199"/>
      <c r="DN95" s="199"/>
      <c r="DO95" s="199"/>
      <c r="DP95" s="199"/>
      <c r="DQ95" s="192"/>
    </row>
    <row r="96" spans="1:121" s="84" customFormat="1" x14ac:dyDescent="0.15">
      <c r="A96" s="65">
        <v>90</v>
      </c>
      <c r="B96" s="146"/>
      <c r="C96" s="147"/>
      <c r="D96" s="147"/>
      <c r="E96" s="147"/>
      <c r="F96" s="147"/>
      <c r="G96" s="147"/>
      <c r="H96" s="148"/>
      <c r="I96" s="148"/>
      <c r="J96" s="147"/>
      <c r="K96" s="147"/>
      <c r="L96" s="213"/>
      <c r="M96" s="63"/>
      <c r="N96" s="149"/>
      <c r="O96" s="149"/>
      <c r="P96" s="149"/>
      <c r="Q96" s="150"/>
      <c r="R96" s="150"/>
      <c r="S96" s="149"/>
      <c r="T96" s="149"/>
      <c r="U96" s="149"/>
      <c r="V96" s="151"/>
      <c r="W96" s="151"/>
      <c r="X96" s="151"/>
      <c r="Y96" s="152"/>
      <c r="Z96" s="153"/>
      <c r="AA96" s="59">
        <f t="shared" si="17"/>
        <v>0</v>
      </c>
      <c r="AB96" s="152"/>
      <c r="AC96" s="152"/>
      <c r="AD96" s="152"/>
      <c r="AE96" s="152"/>
      <c r="AF96" s="153"/>
      <c r="AG96" s="152"/>
      <c r="AH96" s="147"/>
      <c r="AI96" s="147"/>
      <c r="AJ96" s="59" t="str">
        <f t="shared" si="11"/>
        <v/>
      </c>
      <c r="AK96" s="147"/>
      <c r="AL96" s="147"/>
      <c r="AM96" s="152"/>
      <c r="AN96" s="152"/>
      <c r="AO96" s="153"/>
      <c r="AP96" s="152"/>
      <c r="AQ96" s="147"/>
      <c r="AR96" s="147"/>
      <c r="AS96" s="59" t="str">
        <f t="shared" si="12"/>
        <v/>
      </c>
      <c r="AT96" s="147"/>
      <c r="AU96" s="147"/>
      <c r="AV96" s="147"/>
      <c r="AW96" s="152"/>
      <c r="AX96" s="153"/>
      <c r="AY96" s="152"/>
      <c r="AZ96" s="154"/>
      <c r="BA96" s="147"/>
      <c r="BB96" s="155"/>
      <c r="BC96" s="156"/>
      <c r="BD96" s="171" t="s">
        <v>176</v>
      </c>
      <c r="BE96" s="170">
        <f t="shared" si="13"/>
        <v>0</v>
      </c>
      <c r="BF96" s="171" t="s">
        <v>279</v>
      </c>
      <c r="BG96" s="170">
        <f t="shared" si="14"/>
        <v>0</v>
      </c>
      <c r="BH96" s="152"/>
      <c r="BI96" s="152"/>
      <c r="BJ96" s="152"/>
      <c r="BK96" s="152"/>
      <c r="BL96" s="152"/>
      <c r="BM96" s="152"/>
      <c r="BN96" s="152"/>
      <c r="BO96" s="157"/>
      <c r="BP96" s="157"/>
      <c r="BQ96" s="157"/>
      <c r="BR96" s="158"/>
      <c r="BS96" s="120">
        <f t="shared" si="15"/>
        <v>0</v>
      </c>
      <c r="BT96" s="162"/>
      <c r="BU96" s="163"/>
      <c r="BV96" s="163"/>
      <c r="BW96" s="164"/>
      <c r="BX96" s="165"/>
      <c r="BY96" s="166"/>
      <c r="BZ96" s="163"/>
      <c r="CA96" s="166"/>
      <c r="CB96" s="163"/>
      <c r="CC96" s="167"/>
      <c r="CD96" s="167"/>
      <c r="CE96" s="167"/>
      <c r="CF96" s="167"/>
      <c r="CG96" s="163"/>
      <c r="CH96" s="168"/>
      <c r="CI96" s="103">
        <f t="shared" si="16"/>
        <v>0</v>
      </c>
      <c r="CK96" s="193">
        <f t="shared" si="18"/>
        <v>0</v>
      </c>
      <c r="CL96" s="199"/>
      <c r="CM96" s="199"/>
      <c r="CN96" s="199"/>
      <c r="CO96" s="199"/>
      <c r="CP96" s="199"/>
      <c r="CQ96" s="199"/>
      <c r="CR96" s="199"/>
      <c r="CS96" s="199"/>
      <c r="CT96" s="199"/>
      <c r="CU96" s="199"/>
      <c r="CV96" s="199"/>
      <c r="CW96" s="199"/>
      <c r="CX96" s="192"/>
      <c r="DB96" s="210"/>
      <c r="DC96" s="190"/>
      <c r="DD96" s="206"/>
      <c r="DE96" s="199"/>
      <c r="DF96" s="199"/>
      <c r="DG96" s="199"/>
      <c r="DH96" s="199"/>
      <c r="DI96" s="199"/>
      <c r="DJ96" s="199"/>
      <c r="DK96" s="199"/>
      <c r="DL96" s="199"/>
      <c r="DM96" s="199"/>
      <c r="DN96" s="199"/>
      <c r="DO96" s="199"/>
      <c r="DP96" s="199"/>
      <c r="DQ96" s="192"/>
    </row>
    <row r="97" spans="1:121" s="84" customFormat="1" x14ac:dyDescent="0.15">
      <c r="A97" s="65">
        <v>91</v>
      </c>
      <c r="B97" s="146"/>
      <c r="C97" s="147"/>
      <c r="D97" s="147"/>
      <c r="E97" s="147"/>
      <c r="F97" s="147"/>
      <c r="G97" s="147"/>
      <c r="H97" s="148"/>
      <c r="I97" s="148"/>
      <c r="J97" s="147"/>
      <c r="K97" s="147"/>
      <c r="L97" s="213"/>
      <c r="M97" s="63"/>
      <c r="N97" s="149"/>
      <c r="O97" s="149"/>
      <c r="P97" s="149"/>
      <c r="Q97" s="150"/>
      <c r="R97" s="150"/>
      <c r="S97" s="149"/>
      <c r="T97" s="149"/>
      <c r="U97" s="149"/>
      <c r="V97" s="151"/>
      <c r="W97" s="151"/>
      <c r="X97" s="151"/>
      <c r="Y97" s="152"/>
      <c r="Z97" s="153"/>
      <c r="AA97" s="59">
        <f t="shared" si="17"/>
        <v>0</v>
      </c>
      <c r="AB97" s="152"/>
      <c r="AC97" s="152"/>
      <c r="AD97" s="152"/>
      <c r="AE97" s="152"/>
      <c r="AF97" s="153"/>
      <c r="AG97" s="152"/>
      <c r="AH97" s="147"/>
      <c r="AI97" s="147"/>
      <c r="AJ97" s="59" t="str">
        <f t="shared" si="11"/>
        <v/>
      </c>
      <c r="AK97" s="147"/>
      <c r="AL97" s="147"/>
      <c r="AM97" s="152"/>
      <c r="AN97" s="152"/>
      <c r="AO97" s="153"/>
      <c r="AP97" s="152"/>
      <c r="AQ97" s="147"/>
      <c r="AR97" s="147"/>
      <c r="AS97" s="59" t="str">
        <f t="shared" si="12"/>
        <v/>
      </c>
      <c r="AT97" s="147"/>
      <c r="AU97" s="147"/>
      <c r="AV97" s="147"/>
      <c r="AW97" s="152"/>
      <c r="AX97" s="153"/>
      <c r="AY97" s="152"/>
      <c r="AZ97" s="154"/>
      <c r="BA97" s="147"/>
      <c r="BB97" s="155"/>
      <c r="BC97" s="156"/>
      <c r="BD97" s="171" t="s">
        <v>176</v>
      </c>
      <c r="BE97" s="170">
        <f t="shared" si="13"/>
        <v>0</v>
      </c>
      <c r="BF97" s="171" t="s">
        <v>279</v>
      </c>
      <c r="BG97" s="170">
        <f t="shared" si="14"/>
        <v>0</v>
      </c>
      <c r="BH97" s="152"/>
      <c r="BI97" s="152"/>
      <c r="BJ97" s="152"/>
      <c r="BK97" s="152"/>
      <c r="BL97" s="152"/>
      <c r="BM97" s="152"/>
      <c r="BN97" s="152"/>
      <c r="BO97" s="157"/>
      <c r="BP97" s="157"/>
      <c r="BQ97" s="157"/>
      <c r="BR97" s="158"/>
      <c r="BS97" s="120">
        <f t="shared" si="15"/>
        <v>0</v>
      </c>
      <c r="BT97" s="162"/>
      <c r="BU97" s="163"/>
      <c r="BV97" s="163"/>
      <c r="BW97" s="164"/>
      <c r="BX97" s="165"/>
      <c r="BY97" s="166"/>
      <c r="BZ97" s="163"/>
      <c r="CA97" s="166"/>
      <c r="CB97" s="163"/>
      <c r="CC97" s="167"/>
      <c r="CD97" s="167"/>
      <c r="CE97" s="167"/>
      <c r="CF97" s="167"/>
      <c r="CG97" s="163"/>
      <c r="CH97" s="168"/>
      <c r="CI97" s="103">
        <f t="shared" si="16"/>
        <v>0</v>
      </c>
      <c r="CK97" s="193">
        <f t="shared" si="18"/>
        <v>0</v>
      </c>
      <c r="CL97" s="199"/>
      <c r="CM97" s="199"/>
      <c r="CN97" s="199"/>
      <c r="CO97" s="199"/>
      <c r="CP97" s="199"/>
      <c r="CQ97" s="199"/>
      <c r="CR97" s="199"/>
      <c r="CS97" s="199"/>
      <c r="CT97" s="199"/>
      <c r="CU97" s="199"/>
      <c r="CV97" s="199"/>
      <c r="CW97" s="199"/>
      <c r="CX97" s="192"/>
      <c r="DB97" s="210"/>
      <c r="DC97" s="190"/>
      <c r="DD97" s="206"/>
      <c r="DE97" s="199"/>
      <c r="DF97" s="199"/>
      <c r="DG97" s="199"/>
      <c r="DH97" s="199"/>
      <c r="DI97" s="199"/>
      <c r="DJ97" s="199"/>
      <c r="DK97" s="199"/>
      <c r="DL97" s="199"/>
      <c r="DM97" s="199"/>
      <c r="DN97" s="199"/>
      <c r="DO97" s="199"/>
      <c r="DP97" s="199"/>
      <c r="DQ97" s="192"/>
    </row>
    <row r="98" spans="1:121" s="84" customFormat="1" x14ac:dyDescent="0.15">
      <c r="A98" s="65">
        <v>92</v>
      </c>
      <c r="B98" s="146"/>
      <c r="C98" s="147"/>
      <c r="D98" s="147"/>
      <c r="E98" s="147"/>
      <c r="F98" s="147"/>
      <c r="G98" s="147"/>
      <c r="H98" s="148"/>
      <c r="I98" s="148"/>
      <c r="J98" s="147"/>
      <c r="K98" s="147"/>
      <c r="L98" s="213"/>
      <c r="M98" s="63"/>
      <c r="N98" s="149"/>
      <c r="O98" s="149"/>
      <c r="P98" s="149"/>
      <c r="Q98" s="150"/>
      <c r="R98" s="150"/>
      <c r="S98" s="149"/>
      <c r="T98" s="149"/>
      <c r="U98" s="149"/>
      <c r="V98" s="151"/>
      <c r="W98" s="151"/>
      <c r="X98" s="151"/>
      <c r="Y98" s="152"/>
      <c r="Z98" s="153"/>
      <c r="AA98" s="59">
        <f t="shared" si="17"/>
        <v>0</v>
      </c>
      <c r="AB98" s="152"/>
      <c r="AC98" s="152"/>
      <c r="AD98" s="152"/>
      <c r="AE98" s="152"/>
      <c r="AF98" s="153"/>
      <c r="AG98" s="152"/>
      <c r="AH98" s="147"/>
      <c r="AI98" s="147"/>
      <c r="AJ98" s="59" t="str">
        <f t="shared" si="11"/>
        <v/>
      </c>
      <c r="AK98" s="147"/>
      <c r="AL98" s="147"/>
      <c r="AM98" s="152"/>
      <c r="AN98" s="152"/>
      <c r="AO98" s="153"/>
      <c r="AP98" s="152"/>
      <c r="AQ98" s="147"/>
      <c r="AR98" s="147"/>
      <c r="AS98" s="59" t="str">
        <f t="shared" si="12"/>
        <v/>
      </c>
      <c r="AT98" s="147"/>
      <c r="AU98" s="147"/>
      <c r="AV98" s="147"/>
      <c r="AW98" s="152"/>
      <c r="AX98" s="153"/>
      <c r="AY98" s="152"/>
      <c r="AZ98" s="154"/>
      <c r="BA98" s="147"/>
      <c r="BB98" s="155"/>
      <c r="BC98" s="156"/>
      <c r="BD98" s="171" t="s">
        <v>176</v>
      </c>
      <c r="BE98" s="170">
        <f t="shared" si="13"/>
        <v>0</v>
      </c>
      <c r="BF98" s="171" t="s">
        <v>279</v>
      </c>
      <c r="BG98" s="170">
        <f t="shared" si="14"/>
        <v>0</v>
      </c>
      <c r="BH98" s="152"/>
      <c r="BI98" s="152"/>
      <c r="BJ98" s="152"/>
      <c r="BK98" s="152"/>
      <c r="BL98" s="152"/>
      <c r="BM98" s="152"/>
      <c r="BN98" s="152"/>
      <c r="BO98" s="157"/>
      <c r="BP98" s="157"/>
      <c r="BQ98" s="157"/>
      <c r="BR98" s="158"/>
      <c r="BS98" s="120">
        <f t="shared" si="15"/>
        <v>0</v>
      </c>
      <c r="BT98" s="162"/>
      <c r="BU98" s="163"/>
      <c r="BV98" s="163"/>
      <c r="BW98" s="164"/>
      <c r="BX98" s="165"/>
      <c r="BY98" s="166"/>
      <c r="BZ98" s="163"/>
      <c r="CA98" s="166"/>
      <c r="CB98" s="163"/>
      <c r="CC98" s="167"/>
      <c r="CD98" s="167"/>
      <c r="CE98" s="167"/>
      <c r="CF98" s="167"/>
      <c r="CG98" s="163"/>
      <c r="CH98" s="168"/>
      <c r="CI98" s="103">
        <f t="shared" si="16"/>
        <v>0</v>
      </c>
      <c r="CK98" s="193">
        <f t="shared" si="18"/>
        <v>0</v>
      </c>
      <c r="CL98" s="199"/>
      <c r="CM98" s="199"/>
      <c r="CN98" s="199"/>
      <c r="CO98" s="199"/>
      <c r="CP98" s="199"/>
      <c r="CQ98" s="199"/>
      <c r="CR98" s="199"/>
      <c r="CS98" s="199"/>
      <c r="CT98" s="199"/>
      <c r="CU98" s="199"/>
      <c r="CV98" s="199"/>
      <c r="CW98" s="199"/>
      <c r="CX98" s="192"/>
      <c r="DB98" s="210"/>
      <c r="DC98" s="190"/>
      <c r="DD98" s="206"/>
      <c r="DE98" s="199"/>
      <c r="DF98" s="199"/>
      <c r="DG98" s="199"/>
      <c r="DH98" s="199"/>
      <c r="DI98" s="199"/>
      <c r="DJ98" s="199"/>
      <c r="DK98" s="199"/>
      <c r="DL98" s="199"/>
      <c r="DM98" s="199"/>
      <c r="DN98" s="199"/>
      <c r="DO98" s="199"/>
      <c r="DP98" s="199"/>
      <c r="DQ98" s="192"/>
    </row>
    <row r="99" spans="1:121" s="84" customFormat="1" x14ac:dyDescent="0.15">
      <c r="A99" s="65">
        <v>93</v>
      </c>
      <c r="B99" s="146"/>
      <c r="C99" s="147"/>
      <c r="D99" s="147"/>
      <c r="E99" s="147"/>
      <c r="F99" s="147"/>
      <c r="G99" s="147"/>
      <c r="H99" s="148"/>
      <c r="I99" s="148"/>
      <c r="J99" s="147"/>
      <c r="K99" s="147"/>
      <c r="L99" s="213"/>
      <c r="M99" s="63"/>
      <c r="N99" s="149"/>
      <c r="O99" s="149"/>
      <c r="P99" s="149"/>
      <c r="Q99" s="150"/>
      <c r="R99" s="150"/>
      <c r="S99" s="149"/>
      <c r="T99" s="149"/>
      <c r="U99" s="149"/>
      <c r="V99" s="151"/>
      <c r="W99" s="151"/>
      <c r="X99" s="151"/>
      <c r="Y99" s="152"/>
      <c r="Z99" s="153"/>
      <c r="AA99" s="59">
        <f t="shared" si="17"/>
        <v>0</v>
      </c>
      <c r="AB99" s="152"/>
      <c r="AC99" s="152"/>
      <c r="AD99" s="152"/>
      <c r="AE99" s="152"/>
      <c r="AF99" s="153"/>
      <c r="AG99" s="152"/>
      <c r="AH99" s="147"/>
      <c r="AI99" s="147"/>
      <c r="AJ99" s="59" t="str">
        <f t="shared" si="11"/>
        <v/>
      </c>
      <c r="AK99" s="147"/>
      <c r="AL99" s="147"/>
      <c r="AM99" s="152"/>
      <c r="AN99" s="152"/>
      <c r="AO99" s="153"/>
      <c r="AP99" s="152"/>
      <c r="AQ99" s="147"/>
      <c r="AR99" s="147"/>
      <c r="AS99" s="59" t="str">
        <f t="shared" si="12"/>
        <v/>
      </c>
      <c r="AT99" s="147"/>
      <c r="AU99" s="147"/>
      <c r="AV99" s="147"/>
      <c r="AW99" s="152"/>
      <c r="AX99" s="153"/>
      <c r="AY99" s="152"/>
      <c r="AZ99" s="154"/>
      <c r="BA99" s="147"/>
      <c r="BB99" s="155"/>
      <c r="BC99" s="156"/>
      <c r="BD99" s="171" t="s">
        <v>176</v>
      </c>
      <c r="BE99" s="170">
        <f t="shared" si="13"/>
        <v>0</v>
      </c>
      <c r="BF99" s="171" t="s">
        <v>279</v>
      </c>
      <c r="BG99" s="170">
        <f t="shared" si="14"/>
        <v>0</v>
      </c>
      <c r="BH99" s="152"/>
      <c r="BI99" s="152"/>
      <c r="BJ99" s="152"/>
      <c r="BK99" s="152"/>
      <c r="BL99" s="152"/>
      <c r="BM99" s="152"/>
      <c r="BN99" s="152"/>
      <c r="BO99" s="157"/>
      <c r="BP99" s="157"/>
      <c r="BQ99" s="157"/>
      <c r="BR99" s="158"/>
      <c r="BS99" s="120">
        <f t="shared" si="15"/>
        <v>0</v>
      </c>
      <c r="BT99" s="162"/>
      <c r="BU99" s="163"/>
      <c r="BV99" s="163"/>
      <c r="BW99" s="164"/>
      <c r="BX99" s="165"/>
      <c r="BY99" s="166"/>
      <c r="BZ99" s="163"/>
      <c r="CA99" s="166"/>
      <c r="CB99" s="163"/>
      <c r="CC99" s="167"/>
      <c r="CD99" s="167"/>
      <c r="CE99" s="167"/>
      <c r="CF99" s="167"/>
      <c r="CG99" s="163"/>
      <c r="CH99" s="168"/>
      <c r="CI99" s="103">
        <f t="shared" si="16"/>
        <v>0</v>
      </c>
      <c r="CK99" s="193">
        <f t="shared" si="18"/>
        <v>0</v>
      </c>
      <c r="CL99" s="199"/>
      <c r="CM99" s="199"/>
      <c r="CN99" s="199"/>
      <c r="CO99" s="199"/>
      <c r="CP99" s="199"/>
      <c r="CQ99" s="199"/>
      <c r="CR99" s="199"/>
      <c r="CS99" s="199"/>
      <c r="CT99" s="199"/>
      <c r="CU99" s="199"/>
      <c r="CV99" s="199"/>
      <c r="CW99" s="199"/>
      <c r="CX99" s="192"/>
      <c r="DB99" s="210"/>
      <c r="DC99" s="190"/>
      <c r="DD99" s="206"/>
      <c r="DE99" s="199"/>
      <c r="DF99" s="199"/>
      <c r="DG99" s="199"/>
      <c r="DH99" s="199"/>
      <c r="DI99" s="199"/>
      <c r="DJ99" s="199"/>
      <c r="DK99" s="199"/>
      <c r="DL99" s="199"/>
      <c r="DM99" s="199"/>
      <c r="DN99" s="199"/>
      <c r="DO99" s="199"/>
      <c r="DP99" s="199"/>
      <c r="DQ99" s="192"/>
    </row>
    <row r="100" spans="1:121" s="84" customFormat="1" x14ac:dyDescent="0.15">
      <c r="A100" s="65">
        <v>94</v>
      </c>
      <c r="B100" s="146"/>
      <c r="C100" s="147"/>
      <c r="D100" s="147"/>
      <c r="E100" s="147"/>
      <c r="F100" s="147"/>
      <c r="G100" s="147"/>
      <c r="H100" s="148"/>
      <c r="I100" s="148"/>
      <c r="J100" s="147"/>
      <c r="K100" s="147"/>
      <c r="L100" s="213"/>
      <c r="M100" s="63"/>
      <c r="N100" s="149"/>
      <c r="O100" s="149"/>
      <c r="P100" s="149"/>
      <c r="Q100" s="150"/>
      <c r="R100" s="150"/>
      <c r="S100" s="149"/>
      <c r="T100" s="149"/>
      <c r="U100" s="149"/>
      <c r="V100" s="151"/>
      <c r="W100" s="151"/>
      <c r="X100" s="151"/>
      <c r="Y100" s="152"/>
      <c r="Z100" s="153"/>
      <c r="AA100" s="59">
        <f t="shared" si="17"/>
        <v>0</v>
      </c>
      <c r="AB100" s="152"/>
      <c r="AC100" s="152"/>
      <c r="AD100" s="152"/>
      <c r="AE100" s="152"/>
      <c r="AF100" s="153"/>
      <c r="AG100" s="152"/>
      <c r="AH100" s="147"/>
      <c r="AI100" s="147"/>
      <c r="AJ100" s="59" t="str">
        <f t="shared" si="11"/>
        <v/>
      </c>
      <c r="AK100" s="147"/>
      <c r="AL100" s="147"/>
      <c r="AM100" s="152"/>
      <c r="AN100" s="152"/>
      <c r="AO100" s="153"/>
      <c r="AP100" s="152"/>
      <c r="AQ100" s="147"/>
      <c r="AR100" s="147"/>
      <c r="AS100" s="59" t="str">
        <f t="shared" si="12"/>
        <v/>
      </c>
      <c r="AT100" s="147"/>
      <c r="AU100" s="147"/>
      <c r="AV100" s="147"/>
      <c r="AW100" s="152"/>
      <c r="AX100" s="153"/>
      <c r="AY100" s="152"/>
      <c r="AZ100" s="154"/>
      <c r="BA100" s="147"/>
      <c r="BB100" s="155"/>
      <c r="BC100" s="156"/>
      <c r="BD100" s="171" t="s">
        <v>176</v>
      </c>
      <c r="BE100" s="170">
        <f t="shared" si="13"/>
        <v>0</v>
      </c>
      <c r="BF100" s="171" t="s">
        <v>279</v>
      </c>
      <c r="BG100" s="170">
        <f t="shared" si="14"/>
        <v>0</v>
      </c>
      <c r="BH100" s="152"/>
      <c r="BI100" s="152"/>
      <c r="BJ100" s="152"/>
      <c r="BK100" s="152"/>
      <c r="BL100" s="152"/>
      <c r="BM100" s="152"/>
      <c r="BN100" s="152"/>
      <c r="BO100" s="157"/>
      <c r="BP100" s="157"/>
      <c r="BQ100" s="157"/>
      <c r="BR100" s="158"/>
      <c r="BS100" s="120">
        <f t="shared" si="15"/>
        <v>0</v>
      </c>
      <c r="BT100" s="162"/>
      <c r="BU100" s="163"/>
      <c r="BV100" s="163"/>
      <c r="BW100" s="164"/>
      <c r="BX100" s="165"/>
      <c r="BY100" s="166"/>
      <c r="BZ100" s="163"/>
      <c r="CA100" s="166"/>
      <c r="CB100" s="163"/>
      <c r="CC100" s="167"/>
      <c r="CD100" s="167"/>
      <c r="CE100" s="167"/>
      <c r="CF100" s="167"/>
      <c r="CG100" s="163"/>
      <c r="CH100" s="168"/>
      <c r="CI100" s="103">
        <f t="shared" si="16"/>
        <v>0</v>
      </c>
      <c r="CK100" s="193">
        <f t="shared" si="18"/>
        <v>0</v>
      </c>
      <c r="CL100" s="199"/>
      <c r="CM100" s="199"/>
      <c r="CN100" s="199"/>
      <c r="CO100" s="199"/>
      <c r="CP100" s="199"/>
      <c r="CQ100" s="199"/>
      <c r="CR100" s="199"/>
      <c r="CS100" s="199"/>
      <c r="CT100" s="199"/>
      <c r="CU100" s="199"/>
      <c r="CV100" s="199"/>
      <c r="CW100" s="199"/>
      <c r="CX100" s="192"/>
      <c r="DB100" s="210"/>
      <c r="DC100" s="190"/>
      <c r="DD100" s="206"/>
      <c r="DE100" s="199"/>
      <c r="DF100" s="199"/>
      <c r="DG100" s="199"/>
      <c r="DH100" s="199"/>
      <c r="DI100" s="199"/>
      <c r="DJ100" s="199"/>
      <c r="DK100" s="199"/>
      <c r="DL100" s="199"/>
      <c r="DM100" s="199"/>
      <c r="DN100" s="199"/>
      <c r="DO100" s="199"/>
      <c r="DP100" s="199"/>
      <c r="DQ100" s="192"/>
    </row>
    <row r="101" spans="1:121" s="84" customFormat="1" x14ac:dyDescent="0.15">
      <c r="A101" s="65">
        <v>95</v>
      </c>
      <c r="B101" s="146"/>
      <c r="C101" s="147"/>
      <c r="D101" s="147"/>
      <c r="E101" s="147"/>
      <c r="F101" s="147"/>
      <c r="G101" s="147"/>
      <c r="H101" s="148"/>
      <c r="I101" s="148"/>
      <c r="J101" s="147"/>
      <c r="K101" s="147"/>
      <c r="L101" s="213"/>
      <c r="M101" s="63"/>
      <c r="N101" s="149"/>
      <c r="O101" s="149"/>
      <c r="P101" s="149"/>
      <c r="Q101" s="150"/>
      <c r="R101" s="150"/>
      <c r="S101" s="149"/>
      <c r="T101" s="149"/>
      <c r="U101" s="149"/>
      <c r="V101" s="151"/>
      <c r="W101" s="151"/>
      <c r="X101" s="151"/>
      <c r="Y101" s="152"/>
      <c r="Z101" s="153"/>
      <c r="AA101" s="59">
        <f t="shared" si="17"/>
        <v>0</v>
      </c>
      <c r="AB101" s="152"/>
      <c r="AC101" s="152"/>
      <c r="AD101" s="152"/>
      <c r="AE101" s="152"/>
      <c r="AF101" s="153"/>
      <c r="AG101" s="152"/>
      <c r="AH101" s="147"/>
      <c r="AI101" s="147"/>
      <c r="AJ101" s="59" t="str">
        <f t="shared" si="11"/>
        <v/>
      </c>
      <c r="AK101" s="147"/>
      <c r="AL101" s="147"/>
      <c r="AM101" s="152"/>
      <c r="AN101" s="152"/>
      <c r="AO101" s="153"/>
      <c r="AP101" s="152"/>
      <c r="AQ101" s="147"/>
      <c r="AR101" s="147"/>
      <c r="AS101" s="59" t="str">
        <f t="shared" si="12"/>
        <v/>
      </c>
      <c r="AT101" s="147"/>
      <c r="AU101" s="147"/>
      <c r="AV101" s="147"/>
      <c r="AW101" s="152"/>
      <c r="AX101" s="153"/>
      <c r="AY101" s="152"/>
      <c r="AZ101" s="154"/>
      <c r="BA101" s="147"/>
      <c r="BB101" s="155"/>
      <c r="BC101" s="156"/>
      <c r="BD101" s="171" t="s">
        <v>176</v>
      </c>
      <c r="BE101" s="170">
        <f t="shared" si="13"/>
        <v>0</v>
      </c>
      <c r="BF101" s="171" t="s">
        <v>279</v>
      </c>
      <c r="BG101" s="170">
        <f t="shared" si="14"/>
        <v>0</v>
      </c>
      <c r="BH101" s="152"/>
      <c r="BI101" s="152"/>
      <c r="BJ101" s="152"/>
      <c r="BK101" s="152"/>
      <c r="BL101" s="152"/>
      <c r="BM101" s="152"/>
      <c r="BN101" s="152"/>
      <c r="BO101" s="157"/>
      <c r="BP101" s="157"/>
      <c r="BQ101" s="157"/>
      <c r="BR101" s="158"/>
      <c r="BS101" s="120">
        <f t="shared" si="15"/>
        <v>0</v>
      </c>
      <c r="BT101" s="162"/>
      <c r="BU101" s="163"/>
      <c r="BV101" s="163"/>
      <c r="BW101" s="164"/>
      <c r="BX101" s="165"/>
      <c r="BY101" s="166"/>
      <c r="BZ101" s="163"/>
      <c r="CA101" s="166"/>
      <c r="CB101" s="163"/>
      <c r="CC101" s="167"/>
      <c r="CD101" s="167"/>
      <c r="CE101" s="167"/>
      <c r="CF101" s="167"/>
      <c r="CG101" s="163"/>
      <c r="CH101" s="168"/>
      <c r="CI101" s="103">
        <f t="shared" si="16"/>
        <v>0</v>
      </c>
      <c r="CK101" s="193">
        <f t="shared" si="18"/>
        <v>0</v>
      </c>
      <c r="CL101" s="199"/>
      <c r="CM101" s="199"/>
      <c r="CN101" s="199"/>
      <c r="CO101" s="199"/>
      <c r="CP101" s="199"/>
      <c r="CQ101" s="199"/>
      <c r="CR101" s="199"/>
      <c r="CS101" s="199"/>
      <c r="CT101" s="199"/>
      <c r="CU101" s="199"/>
      <c r="CV101" s="199"/>
      <c r="CW101" s="199"/>
      <c r="CX101" s="192"/>
      <c r="DB101" s="210"/>
      <c r="DC101" s="190"/>
      <c r="DD101" s="206"/>
      <c r="DE101" s="199"/>
      <c r="DF101" s="199"/>
      <c r="DG101" s="199"/>
      <c r="DH101" s="199"/>
      <c r="DI101" s="199"/>
      <c r="DJ101" s="199"/>
      <c r="DK101" s="199"/>
      <c r="DL101" s="199"/>
      <c r="DM101" s="199"/>
      <c r="DN101" s="199"/>
      <c r="DO101" s="199"/>
      <c r="DP101" s="199"/>
      <c r="DQ101" s="192"/>
    </row>
    <row r="102" spans="1:121" s="84" customFormat="1" x14ac:dyDescent="0.15">
      <c r="A102" s="65">
        <v>96</v>
      </c>
      <c r="B102" s="146"/>
      <c r="C102" s="147"/>
      <c r="D102" s="147"/>
      <c r="E102" s="147"/>
      <c r="F102" s="147"/>
      <c r="G102" s="147"/>
      <c r="H102" s="148"/>
      <c r="I102" s="148"/>
      <c r="J102" s="147"/>
      <c r="K102" s="147"/>
      <c r="L102" s="213"/>
      <c r="M102" s="63"/>
      <c r="N102" s="149"/>
      <c r="O102" s="149"/>
      <c r="P102" s="149"/>
      <c r="Q102" s="150"/>
      <c r="R102" s="150"/>
      <c r="S102" s="149"/>
      <c r="T102" s="149"/>
      <c r="U102" s="149"/>
      <c r="V102" s="151"/>
      <c r="W102" s="151"/>
      <c r="X102" s="151"/>
      <c r="Y102" s="152"/>
      <c r="Z102" s="153"/>
      <c r="AA102" s="59">
        <f t="shared" si="17"/>
        <v>0</v>
      </c>
      <c r="AB102" s="152"/>
      <c r="AC102" s="152"/>
      <c r="AD102" s="152"/>
      <c r="AE102" s="152"/>
      <c r="AF102" s="153"/>
      <c r="AG102" s="152"/>
      <c r="AH102" s="147"/>
      <c r="AI102" s="147"/>
      <c r="AJ102" s="59" t="str">
        <f t="shared" si="11"/>
        <v/>
      </c>
      <c r="AK102" s="147"/>
      <c r="AL102" s="147"/>
      <c r="AM102" s="152"/>
      <c r="AN102" s="152"/>
      <c r="AO102" s="153"/>
      <c r="AP102" s="152"/>
      <c r="AQ102" s="147"/>
      <c r="AR102" s="147"/>
      <c r="AS102" s="59" t="str">
        <f t="shared" si="12"/>
        <v/>
      </c>
      <c r="AT102" s="147"/>
      <c r="AU102" s="147"/>
      <c r="AV102" s="147"/>
      <c r="AW102" s="152"/>
      <c r="AX102" s="153"/>
      <c r="AY102" s="152"/>
      <c r="AZ102" s="154"/>
      <c r="BA102" s="147"/>
      <c r="BB102" s="155"/>
      <c r="BC102" s="156"/>
      <c r="BD102" s="171" t="s">
        <v>176</v>
      </c>
      <c r="BE102" s="170">
        <f t="shared" si="13"/>
        <v>0</v>
      </c>
      <c r="BF102" s="171" t="s">
        <v>279</v>
      </c>
      <c r="BG102" s="170">
        <f t="shared" si="14"/>
        <v>0</v>
      </c>
      <c r="BH102" s="152"/>
      <c r="BI102" s="152"/>
      <c r="BJ102" s="152"/>
      <c r="BK102" s="152"/>
      <c r="BL102" s="152"/>
      <c r="BM102" s="152"/>
      <c r="BN102" s="152"/>
      <c r="BO102" s="157"/>
      <c r="BP102" s="157"/>
      <c r="BQ102" s="157"/>
      <c r="BR102" s="158"/>
      <c r="BS102" s="120">
        <f t="shared" si="15"/>
        <v>0</v>
      </c>
      <c r="BT102" s="162"/>
      <c r="BU102" s="163"/>
      <c r="BV102" s="163"/>
      <c r="BW102" s="164"/>
      <c r="BX102" s="165"/>
      <c r="BY102" s="166"/>
      <c r="BZ102" s="163"/>
      <c r="CA102" s="166"/>
      <c r="CB102" s="163"/>
      <c r="CC102" s="167"/>
      <c r="CD102" s="167"/>
      <c r="CE102" s="167"/>
      <c r="CF102" s="167"/>
      <c r="CG102" s="163"/>
      <c r="CH102" s="168"/>
      <c r="CI102" s="103">
        <f t="shared" si="16"/>
        <v>0</v>
      </c>
      <c r="CK102" s="193">
        <f t="shared" si="18"/>
        <v>0</v>
      </c>
      <c r="CL102" s="199"/>
      <c r="CM102" s="199"/>
      <c r="CN102" s="199"/>
      <c r="CO102" s="199"/>
      <c r="CP102" s="199"/>
      <c r="CQ102" s="199"/>
      <c r="CR102" s="199"/>
      <c r="CS102" s="199"/>
      <c r="CT102" s="199"/>
      <c r="CU102" s="199"/>
      <c r="CV102" s="199"/>
      <c r="CW102" s="199"/>
      <c r="CX102" s="192"/>
      <c r="DB102" s="210"/>
      <c r="DC102" s="190"/>
      <c r="DD102" s="206"/>
      <c r="DE102" s="199"/>
      <c r="DF102" s="199"/>
      <c r="DG102" s="199"/>
      <c r="DH102" s="199"/>
      <c r="DI102" s="199"/>
      <c r="DJ102" s="199"/>
      <c r="DK102" s="199"/>
      <c r="DL102" s="199"/>
      <c r="DM102" s="199"/>
      <c r="DN102" s="199"/>
      <c r="DO102" s="199"/>
      <c r="DP102" s="199"/>
      <c r="DQ102" s="192"/>
    </row>
    <row r="103" spans="1:121" s="84" customFormat="1" x14ac:dyDescent="0.15">
      <c r="A103" s="65">
        <v>97</v>
      </c>
      <c r="B103" s="146"/>
      <c r="C103" s="147"/>
      <c r="D103" s="147"/>
      <c r="E103" s="147"/>
      <c r="F103" s="147"/>
      <c r="G103" s="147"/>
      <c r="H103" s="148"/>
      <c r="I103" s="148"/>
      <c r="J103" s="147"/>
      <c r="K103" s="147"/>
      <c r="L103" s="213"/>
      <c r="M103" s="63"/>
      <c r="N103" s="149"/>
      <c r="O103" s="149"/>
      <c r="P103" s="149"/>
      <c r="Q103" s="150"/>
      <c r="R103" s="150"/>
      <c r="S103" s="149"/>
      <c r="T103" s="149"/>
      <c r="U103" s="149"/>
      <c r="V103" s="151"/>
      <c r="W103" s="151"/>
      <c r="X103" s="151"/>
      <c r="Y103" s="152"/>
      <c r="Z103" s="153"/>
      <c r="AA103" s="59">
        <f t="shared" si="17"/>
        <v>0</v>
      </c>
      <c r="AB103" s="152"/>
      <c r="AC103" s="152"/>
      <c r="AD103" s="152"/>
      <c r="AE103" s="152"/>
      <c r="AF103" s="153"/>
      <c r="AG103" s="152"/>
      <c r="AH103" s="147"/>
      <c r="AI103" s="147"/>
      <c r="AJ103" s="59" t="str">
        <f t="shared" si="11"/>
        <v/>
      </c>
      <c r="AK103" s="147"/>
      <c r="AL103" s="147"/>
      <c r="AM103" s="152"/>
      <c r="AN103" s="152"/>
      <c r="AO103" s="153"/>
      <c r="AP103" s="152"/>
      <c r="AQ103" s="147"/>
      <c r="AR103" s="147"/>
      <c r="AS103" s="59" t="str">
        <f t="shared" si="12"/>
        <v/>
      </c>
      <c r="AT103" s="147"/>
      <c r="AU103" s="147"/>
      <c r="AV103" s="147"/>
      <c r="AW103" s="152"/>
      <c r="AX103" s="153"/>
      <c r="AY103" s="152"/>
      <c r="AZ103" s="154"/>
      <c r="BA103" s="147"/>
      <c r="BB103" s="155"/>
      <c r="BC103" s="156"/>
      <c r="BD103" s="171" t="s">
        <v>176</v>
      </c>
      <c r="BE103" s="170">
        <f t="shared" si="13"/>
        <v>0</v>
      </c>
      <c r="BF103" s="171" t="s">
        <v>279</v>
      </c>
      <c r="BG103" s="170">
        <f t="shared" si="14"/>
        <v>0</v>
      </c>
      <c r="BH103" s="152"/>
      <c r="BI103" s="152"/>
      <c r="BJ103" s="152"/>
      <c r="BK103" s="152"/>
      <c r="BL103" s="152"/>
      <c r="BM103" s="152"/>
      <c r="BN103" s="152"/>
      <c r="BO103" s="157"/>
      <c r="BP103" s="157"/>
      <c r="BQ103" s="157"/>
      <c r="BR103" s="158"/>
      <c r="BS103" s="120">
        <f t="shared" si="15"/>
        <v>0</v>
      </c>
      <c r="BT103" s="162"/>
      <c r="BU103" s="163"/>
      <c r="BV103" s="163"/>
      <c r="BW103" s="164"/>
      <c r="BX103" s="165"/>
      <c r="BY103" s="166"/>
      <c r="BZ103" s="163"/>
      <c r="CA103" s="166"/>
      <c r="CB103" s="163"/>
      <c r="CC103" s="167"/>
      <c r="CD103" s="167"/>
      <c r="CE103" s="167"/>
      <c r="CF103" s="167"/>
      <c r="CG103" s="163"/>
      <c r="CH103" s="168"/>
      <c r="CI103" s="103">
        <f t="shared" si="16"/>
        <v>0</v>
      </c>
      <c r="CK103" s="193">
        <f t="shared" si="18"/>
        <v>0</v>
      </c>
      <c r="CL103" s="199"/>
      <c r="CM103" s="199"/>
      <c r="CN103" s="199"/>
      <c r="CO103" s="199"/>
      <c r="CP103" s="199"/>
      <c r="CQ103" s="199"/>
      <c r="CR103" s="199"/>
      <c r="CS103" s="199"/>
      <c r="CT103" s="199"/>
      <c r="CU103" s="199"/>
      <c r="CV103" s="199"/>
      <c r="CW103" s="199"/>
      <c r="CX103" s="192"/>
      <c r="DB103" s="210"/>
      <c r="DC103" s="190"/>
      <c r="DD103" s="206"/>
      <c r="DE103" s="199"/>
      <c r="DF103" s="199"/>
      <c r="DG103" s="199"/>
      <c r="DH103" s="199"/>
      <c r="DI103" s="199"/>
      <c r="DJ103" s="199"/>
      <c r="DK103" s="199"/>
      <c r="DL103" s="199"/>
      <c r="DM103" s="199"/>
      <c r="DN103" s="199"/>
      <c r="DO103" s="199"/>
      <c r="DP103" s="199"/>
      <c r="DQ103" s="192"/>
    </row>
    <row r="104" spans="1:121" s="84" customFormat="1" x14ac:dyDescent="0.15">
      <c r="A104" s="65">
        <v>98</v>
      </c>
      <c r="B104" s="146"/>
      <c r="C104" s="147"/>
      <c r="D104" s="147"/>
      <c r="E104" s="147"/>
      <c r="F104" s="147"/>
      <c r="G104" s="147"/>
      <c r="H104" s="148"/>
      <c r="I104" s="148"/>
      <c r="J104" s="147"/>
      <c r="K104" s="147"/>
      <c r="L104" s="213"/>
      <c r="M104" s="63"/>
      <c r="N104" s="149"/>
      <c r="O104" s="149"/>
      <c r="P104" s="149"/>
      <c r="Q104" s="150"/>
      <c r="R104" s="150"/>
      <c r="S104" s="149"/>
      <c r="T104" s="149"/>
      <c r="U104" s="149"/>
      <c r="V104" s="151"/>
      <c r="W104" s="151"/>
      <c r="X104" s="151"/>
      <c r="Y104" s="152"/>
      <c r="Z104" s="153"/>
      <c r="AA104" s="59">
        <f t="shared" si="17"/>
        <v>0</v>
      </c>
      <c r="AB104" s="152"/>
      <c r="AC104" s="152"/>
      <c r="AD104" s="152"/>
      <c r="AE104" s="152"/>
      <c r="AF104" s="153"/>
      <c r="AG104" s="152"/>
      <c r="AH104" s="147"/>
      <c r="AI104" s="147"/>
      <c r="AJ104" s="59" t="str">
        <f t="shared" si="11"/>
        <v/>
      </c>
      <c r="AK104" s="147"/>
      <c r="AL104" s="147"/>
      <c r="AM104" s="152"/>
      <c r="AN104" s="152"/>
      <c r="AO104" s="153"/>
      <c r="AP104" s="152"/>
      <c r="AQ104" s="147"/>
      <c r="AR104" s="147"/>
      <c r="AS104" s="59" t="str">
        <f t="shared" si="12"/>
        <v/>
      </c>
      <c r="AT104" s="147"/>
      <c r="AU104" s="147"/>
      <c r="AV104" s="147"/>
      <c r="AW104" s="152"/>
      <c r="AX104" s="153"/>
      <c r="AY104" s="152"/>
      <c r="AZ104" s="154"/>
      <c r="BA104" s="147"/>
      <c r="BB104" s="155"/>
      <c r="BC104" s="156"/>
      <c r="BD104" s="171" t="s">
        <v>176</v>
      </c>
      <c r="BE104" s="170">
        <f t="shared" si="13"/>
        <v>0</v>
      </c>
      <c r="BF104" s="171" t="s">
        <v>279</v>
      </c>
      <c r="BG104" s="170">
        <f t="shared" si="14"/>
        <v>0</v>
      </c>
      <c r="BH104" s="152"/>
      <c r="BI104" s="152"/>
      <c r="BJ104" s="152"/>
      <c r="BK104" s="152"/>
      <c r="BL104" s="152"/>
      <c r="BM104" s="152"/>
      <c r="BN104" s="152"/>
      <c r="BO104" s="157"/>
      <c r="BP104" s="157"/>
      <c r="BQ104" s="157"/>
      <c r="BR104" s="158"/>
      <c r="BS104" s="120">
        <f t="shared" si="15"/>
        <v>0</v>
      </c>
      <c r="BT104" s="162"/>
      <c r="BU104" s="163"/>
      <c r="BV104" s="163"/>
      <c r="BW104" s="164"/>
      <c r="BX104" s="165"/>
      <c r="BY104" s="166"/>
      <c r="BZ104" s="163"/>
      <c r="CA104" s="166"/>
      <c r="CB104" s="163"/>
      <c r="CC104" s="167"/>
      <c r="CD104" s="167"/>
      <c r="CE104" s="167"/>
      <c r="CF104" s="167"/>
      <c r="CG104" s="163"/>
      <c r="CH104" s="168"/>
      <c r="CI104" s="103">
        <f t="shared" si="16"/>
        <v>0</v>
      </c>
      <c r="CK104" s="193">
        <f t="shared" si="18"/>
        <v>0</v>
      </c>
      <c r="CL104" s="199"/>
      <c r="CM104" s="199"/>
      <c r="CN104" s="199"/>
      <c r="CO104" s="199"/>
      <c r="CP104" s="199"/>
      <c r="CQ104" s="199"/>
      <c r="CR104" s="199"/>
      <c r="CS104" s="199"/>
      <c r="CT104" s="199"/>
      <c r="CU104" s="199"/>
      <c r="CV104" s="199"/>
      <c r="CW104" s="199"/>
      <c r="CX104" s="192"/>
      <c r="DB104" s="210"/>
      <c r="DC104" s="190"/>
      <c r="DD104" s="206"/>
      <c r="DE104" s="199"/>
      <c r="DF104" s="199"/>
      <c r="DG104" s="199"/>
      <c r="DH104" s="199"/>
      <c r="DI104" s="199"/>
      <c r="DJ104" s="199"/>
      <c r="DK104" s="199"/>
      <c r="DL104" s="199"/>
      <c r="DM104" s="199"/>
      <c r="DN104" s="199"/>
      <c r="DO104" s="199"/>
      <c r="DP104" s="199"/>
      <c r="DQ104" s="192"/>
    </row>
  </sheetData>
  <sheetProtection insertRows="0" deleteRows="0" autoFilter="0"/>
  <mergeCells count="43">
    <mergeCell ref="BR3:BR4"/>
    <mergeCell ref="BS3:BS4"/>
    <mergeCell ref="A3:A4"/>
    <mergeCell ref="B3:B4"/>
    <mergeCell ref="C3:C4"/>
    <mergeCell ref="D3:D4"/>
    <mergeCell ref="E3:E4"/>
    <mergeCell ref="AH3:AP3"/>
    <mergeCell ref="AQ3:AY3"/>
    <mergeCell ref="L3:L4"/>
    <mergeCell ref="M3:X3"/>
    <mergeCell ref="AZ3:BB3"/>
    <mergeCell ref="B2:BC2"/>
    <mergeCell ref="BD2:BW2"/>
    <mergeCell ref="BD3:BG3"/>
    <mergeCell ref="CG3:CG4"/>
    <mergeCell ref="BW3:BW4"/>
    <mergeCell ref="BN3:BN4"/>
    <mergeCell ref="BO3:BQ3"/>
    <mergeCell ref="BY2:CI2"/>
    <mergeCell ref="F3:F4"/>
    <mergeCell ref="G3:G4"/>
    <mergeCell ref="H3:H4"/>
    <mergeCell ref="I3:I4"/>
    <mergeCell ref="J3:J4"/>
    <mergeCell ref="K3:K4"/>
    <mergeCell ref="Y3:AG3"/>
    <mergeCell ref="BC3:BC4"/>
    <mergeCell ref="CF3:CF4"/>
    <mergeCell ref="CB3:CB4"/>
    <mergeCell ref="CC3:CC4"/>
    <mergeCell ref="CD3:CD4"/>
    <mergeCell ref="BT3:BT4"/>
    <mergeCell ref="CE3:CE4"/>
    <mergeCell ref="BX3:BX4"/>
    <mergeCell ref="BY3:BY4"/>
    <mergeCell ref="BZ3:BZ4"/>
    <mergeCell ref="CA3:CA4"/>
    <mergeCell ref="CZ3:DQ3"/>
    <mergeCell ref="CJ2:DQ2"/>
    <mergeCell ref="CJ3:CY3"/>
    <mergeCell ref="CH3:CH4"/>
    <mergeCell ref="CI3:CI4"/>
  </mergeCells>
  <phoneticPr fontId="2"/>
  <dataValidations count="9">
    <dataValidation type="list" imeMode="on" allowBlank="1" showInputMessage="1" showErrorMessage="1" sqref="KJ5:KJ101 WWV5:WWV101 WMZ5:WMZ101 WDD5:WDD101 VTH5:VTH101 VJL5:VJL101 UZP5:UZP101 UPT5:UPT101 UFX5:UFX101 TWB5:TWB101 TMF5:TMF101 TCJ5:TCJ101 SSN5:SSN101 SIR5:SIR101 RYV5:RYV101 ROZ5:ROZ101 RFD5:RFD101 QVH5:QVH101 QLL5:QLL101 QBP5:QBP101 PRT5:PRT101 PHX5:PHX101 OYB5:OYB101 OOF5:OOF101 OEJ5:OEJ101 NUN5:NUN101 NKR5:NKR101 NAV5:NAV101 MQZ5:MQZ101 MHD5:MHD101 LXH5:LXH101 LNL5:LNL101 LDP5:LDP101 KTT5:KTT101 KJX5:KJX101 KAB5:KAB101 JQF5:JQF101 JGJ5:JGJ101 IWN5:IWN101 IMR5:IMR101 ICV5:ICV101 HSZ5:HSZ101 HJD5:HJD101 GZH5:GZH101 GPL5:GPL101 GFP5:GFP101 FVT5:FVT101 FLX5:FLX101 FCB5:FCB101 ESF5:ESF101 EIJ5:EIJ101 DYN5:DYN101 DOR5:DOR101 DEV5:DEV101 CUZ5:CUZ101 CLD5:CLD101 CBH5:CBH101 BRL5:BRL101 BHP5:BHP101 AXT5:AXT101 ANX5:ANX101 AEB5:AEB101 UF5:UF101 K5:K104" xr:uid="{00000000-0002-0000-0600-000000000000}">
      <formula1>"飼料用,米粉用,ＷＣＳ用,バイオ用,輸出用,青刈等用,酒造用,種子用,その他"</formula1>
    </dataValidation>
    <dataValidation type="list" imeMode="on" allowBlank="1" showInputMessage="1" showErrorMessage="1" sqref="AH5:AH104 Y5:Y104 WWX5:WWX101 WNB5:WNB101 WDF5:WDF101 VTJ5:VTJ101 VJN5:VJN101 UZR5:UZR101 UPV5:UPV101 UFZ5:UFZ101 TWD5:TWD101 TMH5:TMH101 TCL5:TCL101 SSP5:SSP101 SIT5:SIT101 RYX5:RYX101 RPB5:RPB101 RFF5:RFF101 QVJ5:QVJ101 QLN5:QLN101 QBR5:QBR101 PRV5:PRV101 PHZ5:PHZ101 OYD5:OYD101 OOH5:OOH101 OEL5:OEL101 NUP5:NUP101 NKT5:NKT101 NAX5:NAX101 MRB5:MRB101 MHF5:MHF101 LXJ5:LXJ101 LNN5:LNN101 LDR5:LDR101 KTV5:KTV101 KJZ5:KJZ101 KAD5:KAD101 JQH5:JQH101 JGL5:JGL101 IWP5:IWP101 IMT5:IMT101 ICX5:ICX101 HTB5:HTB101 HJF5:HJF101 GZJ5:GZJ101 GPN5:GPN101 GFR5:GFR101 FVV5:FVV101 FLZ5:FLZ101 FCD5:FCD101 ESH5:ESH101 EIL5:EIL101 DYP5:DYP101 DOT5:DOT101 DEX5:DEX101 CVB5:CVB101 CLF5:CLF101 CBJ5:CBJ101 BRN5:BRN101 BHR5:BHR101 AXV5:AXV101 ANZ5:ANZ101 AED5:AED101 UH5:UH101 KL5:KL101 AQ5:AQ104" xr:uid="{00000000-0002-0000-0600-000001000000}">
      <formula1>"うるち米,もち米,醸造用"</formula1>
    </dataValidation>
    <dataValidation type="list" imeMode="on" allowBlank="1" showInputMessage="1" showErrorMessage="1" sqref="WXJ5:WXJ101 WNN5:WNN101 WDR5:WDR101 VTV5:VTV101 VJZ5:VJZ101 VAD5:VAD101 UQH5:UQH101 UGL5:UGL101 TWP5:TWP101 TMT5:TMT101 TCX5:TCX101 STB5:STB101 SJF5:SJF101 RZJ5:RZJ101 RPN5:RPN101 RFR5:RFR101 QVV5:QVV101 QLZ5:QLZ101 QCD5:QCD101 PSH5:PSH101 PIL5:PIL101 OYP5:OYP101 OOT5:OOT101 OEX5:OEX101 NVB5:NVB101 NLF5:NLF101 NBJ5:NBJ101 MRN5:MRN101 MHR5:MHR101 LXV5:LXV101 LNZ5:LNZ101 LED5:LED101 KUH5:KUH101 KKL5:KKL101 KAP5:KAP101 JQT5:JQT101 JGX5:JGX101 IXB5:IXB101 INF5:INF101 IDJ5:IDJ101 HTN5:HTN101 HJR5:HJR101 GZV5:GZV101 GPZ5:GPZ101 GGD5:GGD101 FWH5:FWH101 FML5:FML101 FCP5:FCP101 EST5:EST101 EIX5:EIX101 DZB5:DZB101 DPF5:DPF101 DFJ5:DFJ101 CVN5:CVN101 CLR5:CLR101 CBV5:CBV101 BRZ5:BRZ101 BID5:BID101 AYH5:AYH101 AOL5:AOL101 AEP5:AEP101 UT5:UT101 KX5:KX101" xr:uid="{00000000-0002-0000-0600-000002000000}">
      <formula1>"区分,一括"</formula1>
    </dataValidation>
    <dataValidation type="list" imeMode="on" allowBlank="1" showInputMessage="1" showErrorMessage="1" sqref="WXK5:WXK101 WNO5:WNO101 WDS5:WDS101 VTW5:VTW101 VKA5:VKA101 VAE5:VAE101 UQI5:UQI101 UGM5:UGM101 TWQ5:TWQ101 TMU5:TMU101 TCY5:TCY101 STC5:STC101 SJG5:SJG101 RZK5:RZK101 RPO5:RPO101 RFS5:RFS101 QVW5:QVW101 QMA5:QMA101 QCE5:QCE101 PSI5:PSI101 PIM5:PIM101 OYQ5:OYQ101 OOU5:OOU101 OEY5:OEY101 NVC5:NVC101 NLG5:NLG101 NBK5:NBK101 MRO5:MRO101 MHS5:MHS101 LXW5:LXW101 LOA5:LOA101 LEE5:LEE101 KUI5:KUI101 KKM5:KKM101 KAQ5:KAQ101 JQU5:JQU101 JGY5:JGY101 IXC5:IXC101 ING5:ING101 IDK5:IDK101 HTO5:HTO101 HJS5:HJS101 GZW5:GZW101 GQA5:GQA101 GGE5:GGE101 FWI5:FWI101 FMM5:FMM101 FCQ5:FCQ101 ESU5:ESU101 EIY5:EIY101 DZC5:DZC101 DPG5:DPG101 DFK5:DFK101 CVO5:CVO101 CLS5:CLS101 CBW5:CBW101 BSA5:BSA101 BIE5:BIE101 AYI5:AYI101 AOM5:AOM101 AEQ5:AEQ101 UU5:UU101 KY5:KY101" xr:uid="{00000000-0002-0000-0600-000003000000}">
      <formula1>"籾,玄米,精米,破砕,ロール,束,その他"</formula1>
    </dataValidation>
    <dataValidation type="list" errorStyle="information" imeMode="on" allowBlank="1" showInputMessage="1" prompt="①需要者名＋役職＋代表者名_x000a_②自家利用は「自家利用」_x000a_を記入すること。" sqref="WXC5:WXC101 WNG5:WNG101 WDK5:WDK101 VTO5:VTO101 VJS5:VJS101 UZW5:UZW101 UQA5:UQA101 UGE5:UGE101 TWI5:TWI101 TMM5:TMM101 TCQ5:TCQ101 SSU5:SSU101 SIY5:SIY101 RZC5:RZC101 RPG5:RPG101 RFK5:RFK101 QVO5:QVO101 QLS5:QLS101 QBW5:QBW101 PSA5:PSA101 PIE5:PIE101 OYI5:OYI101 OOM5:OOM101 OEQ5:OEQ101 NUU5:NUU101 NKY5:NKY101 NBC5:NBC101 MRG5:MRG101 MHK5:MHK101 LXO5:LXO101 LNS5:LNS101 LDW5:LDW101 KUA5:KUA101 KKE5:KKE101 KAI5:KAI101 JQM5:JQM101 JGQ5:JGQ101 IWU5:IWU101 IMY5:IMY101 IDC5:IDC101 HTG5:HTG101 HJK5:HJK101 GZO5:GZO101 GPS5:GPS101 GFW5:GFW101 FWA5:FWA101 FME5:FME101 FCI5:FCI101 ESM5:ESM101 EIQ5:EIQ101 DYU5:DYU101 DOY5:DOY101 DFC5:DFC101 CVG5:CVG101 CLK5:CLK101 CBO5:CBO101 BRS5:BRS101 BHW5:BHW101 AYA5:AYA101 AOE5:AOE101 AEI5:AEI101 UM5:UM101 KQ5:KQ101" xr:uid="{00000000-0002-0000-0600-000004000000}">
      <formula1>"自家利用"</formula1>
    </dataValidation>
    <dataValidation type="list" errorStyle="information" imeMode="on" allowBlank="1" showInputMessage="1" sqref="LL5:LL101 WXX5:WXX101 WOB5:WOB101 WEF5:WEF101 VUJ5:VUJ101 VKN5:VKN101 VAR5:VAR101 UQV5:UQV101 UGZ5:UGZ101 TXD5:TXD101 TNH5:TNH101 TDL5:TDL101 STP5:STP101 SJT5:SJT101 RZX5:RZX101 RQB5:RQB101 RGF5:RGF101 QWJ5:QWJ101 QMN5:QMN101 QCR5:QCR101 PSV5:PSV101 PIZ5:PIZ101 OZD5:OZD101 OPH5:OPH101 OFL5:OFL101 NVP5:NVP101 NLT5:NLT101 NBX5:NBX101 MSB5:MSB101 MIF5:MIF101 LYJ5:LYJ101 LON5:LON101 LER5:LER101 KUV5:KUV101 KKZ5:KKZ101 KBD5:KBD101 JRH5:JRH101 JHL5:JHL101 IXP5:IXP101 INT5:INT101 IDX5:IDX101 HUB5:HUB101 HKF5:HKF101 HAJ5:HAJ101 GQN5:GQN101 GGR5:GGR101 FWV5:FWV101 FMZ5:FMZ101 FDD5:FDD101 ETH5:ETH101 EJL5:EJL101 DZP5:DZP101 DPT5:DPT101 DFX5:DFX101 CWB5:CWB101 CMF5:CMF101 CCJ5:CCJ101 BSN5:BSN101 BIR5:BIR101 AYV5:AYV101 AOZ5:AOZ101 AFD5:AFD101 VH5:VH101 P5:P104 DB5:DB104" xr:uid="{00000000-0002-0000-0600-000005000000}">
      <formula1>"頭,羽"</formula1>
    </dataValidation>
    <dataValidation type="list" imeMode="on" allowBlank="1" showInputMessage="1" showErrorMessage="1" prompt="多収性専用品種の場合は「○」を入力" sqref="WWZ5:WWZ101 WND5:WND101 WDH5:WDH101 VTL5:VTL101 VJP5:VJP101 UZT5:UZT101 UPX5:UPX101 UGB5:UGB101 TWF5:TWF101 TMJ5:TMJ101 TCN5:TCN101 SSR5:SSR101 SIV5:SIV101 RYZ5:RYZ101 RPD5:RPD101 RFH5:RFH101 QVL5:QVL101 QLP5:QLP101 QBT5:QBT101 PRX5:PRX101 PIB5:PIB101 OYF5:OYF101 OOJ5:OOJ101 OEN5:OEN101 NUR5:NUR101 NKV5:NKV101 NAZ5:NAZ101 MRD5:MRD101 MHH5:MHH101 LXL5:LXL101 LNP5:LNP101 LDT5:LDT101 KTX5:KTX101 KKB5:KKB101 KAF5:KAF101 JQJ5:JQJ101 JGN5:JGN101 IWR5:IWR101 IMV5:IMV101 ICZ5:ICZ101 HTD5:HTD101 HJH5:HJH101 GZL5:GZL101 GPP5:GPP101 GFT5:GFT101 FVX5:FVX101 FMB5:FMB101 FCF5:FCF101 ESJ5:ESJ101 EIN5:EIN101 DYR5:DYR101 DOV5:DOV101 DEZ5:DEZ101 CVD5:CVD101 CLH5:CLH101 CBL5:CBL101 BRP5:BRP101 BHT5:BHT101 AXX5:AXX101 AOB5:AOB101 AEF5:AEF101 UJ5:UJ101 KN5:KN101" xr:uid="{00000000-0002-0000-0600-000006000000}">
      <formula1>"○"</formula1>
    </dataValidation>
    <dataValidation type="list" allowBlank="1" showInputMessage="1" sqref="WXM5:WXM101 WNQ5:WNQ101 WDU5:WDU101 VTY5:VTY101 VKC5:VKC101 VAG5:VAG101 UQK5:UQK101 UGO5:UGO101 TWS5:TWS101 TMW5:TMW101 TDA5:TDA101 STE5:STE101 SJI5:SJI101 RZM5:RZM101 RPQ5:RPQ101 RFU5:RFU101 QVY5:QVY101 QMC5:QMC101 QCG5:QCG101 PSK5:PSK101 PIO5:PIO101 OYS5:OYS101 OOW5:OOW101 OFA5:OFA101 NVE5:NVE101 NLI5:NLI101 NBM5:NBM101 MRQ5:MRQ101 MHU5:MHU101 LXY5:LXY101 LOC5:LOC101 LEG5:LEG101 KUK5:KUK101 KKO5:KKO101 KAS5:KAS101 JQW5:JQW101 JHA5:JHA101 IXE5:IXE101 INI5:INI101 IDM5:IDM101 HTQ5:HTQ101 HJU5:HJU101 GZY5:GZY101 GQC5:GQC101 GGG5:GGG101 FWK5:FWK101 FMO5:FMO101 FCS5:FCS101 ESW5:ESW101 EJA5:EJA101 DZE5:DZE101 DPI5:DPI101 DFM5:DFM101 CVQ5:CVQ101 CLU5:CLU101 CBY5:CBY101 BSC5:BSC101 BIG5:BIG101 AYK5:AYK101 AOO5:AOO101 AES5:AES101 UW5:UW101 LA5:LA101" xr:uid="{00000000-0002-0000-0600-000007000000}">
      <formula1>"玄米㎏,ロール,束,㎏"</formula1>
    </dataValidation>
    <dataValidation type="list" allowBlank="1" showInputMessage="1" sqref="KZ5:KZ101 WXL5:WXL101 WNP5:WNP101 WDT5:WDT101 VTX5:VTX101 VKB5:VKB101 VAF5:VAF101 UQJ5:UQJ101 UGN5:UGN101 TWR5:TWR101 TMV5:TMV101 TCZ5:TCZ101 STD5:STD101 SJH5:SJH101 RZL5:RZL101 RPP5:RPP101 RFT5:RFT101 QVX5:QVX101 QMB5:QMB101 QCF5:QCF101 PSJ5:PSJ101 PIN5:PIN101 OYR5:OYR101 OOV5:OOV101 OEZ5:OEZ101 NVD5:NVD101 NLH5:NLH101 NBL5:NBL101 MRP5:MRP101 MHT5:MHT101 LXX5:LXX101 LOB5:LOB101 LEF5:LEF101 KUJ5:KUJ101 KKN5:KKN101 KAR5:KAR101 JQV5:JQV101 JGZ5:JGZ101 IXD5:IXD101 INH5:INH101 IDL5:IDL101 HTP5:HTP101 HJT5:HJT101 GZX5:GZX101 GQB5:GQB101 GGF5:GGF101 FWJ5:FWJ101 FMN5:FMN101 FCR5:FCR101 ESV5:ESV101 EIZ5:EIZ101 DZD5:DZD101 DPH5:DPH101 DFL5:DFL101 CVP5:CVP101 CLT5:CLT101 CBX5:CBX101 BSB5:BSB101 BIF5:BIF101 AYJ5:AYJ101 AON5:AON101 AER5:AER101 UV5:UV101 BR5:BR104" xr:uid="{00000000-0002-0000-0600-000008000000}">
      <formula1>"１等以上の品位,２等以上の品位,３等以上の品位,合格以上の品位,規格外以上の品位,定めない"</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9000000}">
          <x14:formula1>
            <xm:f>'3-1'!$K$46</xm:f>
          </x14:formula1>
          <xm:sqref>CC5:CF104 CA5:CA104 BY5:BY104</xm:sqref>
        </x14:dataValidation>
        <x14:dataValidation type="list" allowBlank="1" showInputMessage="1" showErrorMessage="1" xr:uid="{00000000-0002-0000-0600-00000A000000}">
          <x14:formula1>
            <xm:f>'3-1'!$L$46:$L$47</xm:f>
          </x14:formula1>
          <xm:sqref>AM5:AM104 AD5:AD104 AV5:AV104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4‐1（飼料用米・米粉） 複数年</vt:lpstr>
      <vt:lpstr>4-4（飼料用米・米粉）単年</vt:lpstr>
      <vt:lpstr>4-5の1</vt:lpstr>
      <vt:lpstr>4-5の2</vt:lpstr>
      <vt:lpstr>3-1</vt:lpstr>
      <vt:lpstr>３－４自家利用計画</vt:lpstr>
      <vt:lpstr>一括入力表</vt:lpstr>
      <vt:lpstr>'3-1'!Print_Area</vt:lpstr>
      <vt:lpstr>'３－４自家利用計画'!Print_Area</vt:lpstr>
      <vt:lpstr>'4‐1（飼料用米・米粉） 複数年'!Print_Area</vt:lpstr>
      <vt:lpstr>'4-4（飼料用米・米粉）単年'!Print_Area</vt:lpstr>
      <vt:lpstr>'4-5の1'!Print_Area</vt:lpstr>
      <vt:lpstr>'4-5の2'!Print_Area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食糧庁</dc:creator>
  <cp:lastModifiedBy>福嶌　学</cp:lastModifiedBy>
  <cp:lastPrinted>2021-04-28T02:45:07Z</cp:lastPrinted>
  <dcterms:created xsi:type="dcterms:W3CDTF">2004-05-10T00:47:15Z</dcterms:created>
  <dcterms:modified xsi:type="dcterms:W3CDTF">2022-05-30T06:44:34Z</dcterms:modified>
</cp:coreProperties>
</file>